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iandudik\Desktop\"/>
    </mc:Choice>
  </mc:AlternateContent>
  <xr:revisionPtr revIDLastSave="0" documentId="8_{8E633550-5156-4552-8DC1-835FCD43B5B5}" xr6:coauthVersionLast="40" xr6:coauthVersionMax="40" xr10:uidLastSave="{00000000-0000-0000-0000-000000000000}"/>
  <bookViews>
    <workbookView xWindow="0" yWindow="0" windowWidth="28800" windowHeight="12810" activeTab="1" xr2:uid="{CF156B76-9313-44FD-9B09-5009DBD97EED}"/>
  </bookViews>
  <sheets>
    <sheet name="x slope" sheetId="5" r:id="rId1"/>
    <sheet name="x slope  (Milling-Resurfacing)" sheetId="7" r:id="rId2"/>
  </sheets>
  <definedNames>
    <definedName name="_xlnm.Print_Area" localSheetId="0">'x slope'!$D$1:$AF$46</definedName>
    <definedName name="_xlnm.Print_Area" localSheetId="1">'x slope  (Milling-Resurfacing)'!$D$1:$V$45</definedName>
  </definedNames>
  <calcPr calcId="191029" iterate="1" iterateCount="1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3" i="5" l="1"/>
  <c r="AK11" i="5"/>
  <c r="AK9" i="5" s="1"/>
  <c r="AJ11" i="5"/>
  <c r="AI11" i="5"/>
  <c r="AI9" i="5" s="1"/>
  <c r="AH11" i="5"/>
  <c r="AH9" i="5" s="1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14" i="5"/>
  <c r="AF14" i="5"/>
  <c r="AK14" i="5"/>
  <c r="AK10" i="5" s="1"/>
  <c r="AJ14" i="5"/>
  <c r="AJ10" i="5" s="1"/>
  <c r="AI14" i="5"/>
  <c r="AI10" i="5" s="1"/>
  <c r="AH14" i="5"/>
  <c r="AH10" i="5" s="1"/>
  <c r="X15" i="7"/>
  <c r="X11" i="7" s="1"/>
  <c r="AA15" i="7"/>
  <c r="AA11" i="7" s="1"/>
  <c r="Z15" i="7"/>
  <c r="Z11" i="7" s="1"/>
  <c r="Y15" i="7"/>
  <c r="Y11" i="7" s="1"/>
  <c r="Y12" i="7"/>
  <c r="Y10" i="7" s="1"/>
  <c r="AA12" i="7"/>
  <c r="AA10" i="7" s="1"/>
  <c r="X12" i="7"/>
  <c r="X10" i="7" s="1"/>
  <c r="Z12" i="7"/>
  <c r="Z10" i="7" s="1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14" i="5"/>
  <c r="AN9" i="5"/>
  <c r="AB9" i="7"/>
  <c r="AB8" i="7"/>
  <c r="P15" i="7"/>
  <c r="P43" i="7" l="1"/>
  <c r="BH14" i="5"/>
  <c r="U8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15" i="7"/>
  <c r="V16" i="7"/>
  <c r="V17" i="7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31" i="7"/>
  <c r="V32" i="7"/>
  <c r="V15" i="7"/>
  <c r="AJ9" i="5" l="1"/>
  <c r="AP16" i="5"/>
  <c r="V4" i="5" l="1"/>
  <c r="R44" i="5" s="1"/>
  <c r="Q4" i="7"/>
  <c r="Z37" i="7" l="1"/>
  <c r="AN36" i="5"/>
  <c r="BF17" i="5" l="1"/>
  <c r="BF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14" i="5"/>
  <c r="BF15" i="5"/>
  <c r="BF16" i="5"/>
  <c r="BF18" i="5"/>
  <c r="BF34" i="5"/>
  <c r="BF36" i="5"/>
  <c r="BF19" i="5" l="1"/>
  <c r="BF20" i="5" l="1"/>
  <c r="BF21" i="5" l="1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F22" i="5" l="1"/>
  <c r="BD15" i="7"/>
  <c r="AO17" i="7" l="1"/>
  <c r="AO23" i="7"/>
  <c r="AO25" i="7"/>
  <c r="AO27" i="7"/>
  <c r="AO29" i="7"/>
  <c r="AO19" i="7"/>
  <c r="AO31" i="7"/>
  <c r="AO21" i="7"/>
  <c r="AO16" i="7"/>
  <c r="AO18" i="7"/>
  <c r="AO20" i="7"/>
  <c r="AO22" i="7"/>
  <c r="AO24" i="7"/>
  <c r="AO26" i="7"/>
  <c r="AO28" i="7"/>
  <c r="AO30" i="7"/>
  <c r="AO32" i="7"/>
  <c r="BF23" i="5"/>
  <c r="BF24" i="5" l="1"/>
  <c r="AO9" i="5"/>
  <c r="AO8" i="5"/>
  <c r="AN8" i="5"/>
  <c r="BH35" i="5" l="1"/>
  <c r="AF43" i="5" s="1"/>
  <c r="AN35" i="5" s="1"/>
  <c r="BF25" i="5"/>
  <c r="P9" i="5"/>
  <c r="AE9" i="5"/>
  <c r="BF26" i="5" l="1"/>
  <c r="BF27" i="5" l="1"/>
  <c r="BF28" i="5" l="1"/>
  <c r="BF29" i="5" l="1"/>
  <c r="BF30" i="5" l="1"/>
  <c r="BF31" i="5" l="1"/>
  <c r="BF33" i="5" l="1"/>
  <c r="BF32" i="5"/>
  <c r="M45" i="7" l="1"/>
  <c r="AO15" i="7" l="1"/>
  <c r="AO34" i="7" s="1"/>
  <c r="V42" i="7" s="1"/>
  <c r="Z36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Carla Alford</author>
  </authors>
  <commentList>
    <comment ref="M11" authorId="0" shapeId="0" xr:uid="{CD9FEEB9-5576-4142-B8DF-6C63DE8568F3}">
      <text>
        <r>
          <rPr>
            <b/>
            <sz val="9"/>
            <color indexed="81"/>
            <rFont val="Tahoma"/>
            <family val="2"/>
          </rPr>
          <t xml:space="preserve">CFX: </t>
        </r>
        <r>
          <rPr>
            <b/>
            <sz val="9"/>
            <color indexed="10"/>
            <rFont val="Tahoma"/>
            <family val="2"/>
          </rPr>
          <t>REQUIRED</t>
        </r>
        <r>
          <rPr>
            <b/>
            <sz val="9"/>
            <color indexed="81"/>
            <rFont val="Tahoma"/>
            <family val="2"/>
          </rPr>
          <t xml:space="preserve">
% Tolerance Allowed per Contract
Review your project specifications to determine the tolerance allowed.  
Typically 0.2% Roadway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1" authorId="0" shapeId="0" xr:uid="{76A834A1-7A22-4DF5-8724-99808C019598}">
      <text>
        <r>
          <rPr>
            <b/>
            <sz val="9"/>
            <color indexed="81"/>
            <rFont val="Tahoma"/>
            <family val="2"/>
          </rPr>
          <t xml:space="preserve">CFX: </t>
        </r>
        <r>
          <rPr>
            <b/>
            <sz val="9"/>
            <color indexed="10"/>
            <rFont val="Tahoma"/>
            <family val="2"/>
          </rPr>
          <t>REQUIRED</t>
        </r>
        <r>
          <rPr>
            <b/>
            <sz val="9"/>
            <color indexed="81"/>
            <rFont val="Tahoma"/>
            <family val="2"/>
          </rPr>
          <t xml:space="preserve">
% Tolerance Allowed per Contract
Review your project specifications to determine the tolerance allowed.  
Typically 0.2% Roadway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1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CFX: </t>
        </r>
        <r>
          <rPr>
            <b/>
            <sz val="9"/>
            <color indexed="10"/>
            <rFont val="Tahoma"/>
            <family val="2"/>
          </rPr>
          <t>REQUIRED</t>
        </r>
        <r>
          <rPr>
            <b/>
            <sz val="9"/>
            <color indexed="81"/>
            <rFont val="Tahoma"/>
            <family val="2"/>
          </rPr>
          <t xml:space="preserve">
% Tolerance Allowed per Contract
Review your project specifications to determine the tolerance allowed.  
Typically 0.2% Roadway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11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CFX:  </t>
        </r>
        <r>
          <rPr>
            <b/>
            <sz val="9"/>
            <color indexed="10"/>
            <rFont val="Tahoma"/>
            <family val="2"/>
          </rPr>
          <t>REQUIRED</t>
        </r>
        <r>
          <rPr>
            <b/>
            <sz val="9"/>
            <color indexed="81"/>
            <rFont val="Tahoma"/>
            <family val="2"/>
          </rPr>
          <t xml:space="preserve">
% Tolerance Allowed per Contract
Review your project specifications to determine the tolerance allowed.  
Typically 0.5% Shoulder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1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CFX: </t>
        </r>
        <r>
          <rPr>
            <b/>
            <sz val="9"/>
            <color indexed="10"/>
            <rFont val="Tahoma"/>
            <family val="2"/>
          </rPr>
          <t>REQUIRED</t>
        </r>
        <r>
          <rPr>
            <b/>
            <sz val="9"/>
            <color indexed="81"/>
            <rFont val="Tahoma"/>
            <family val="2"/>
          </rPr>
          <t xml:space="preserve">
% Tolerance Allowed per Contract
Review your project specifications to determine the tolerance allowed.  
Typically 0.2% Roadway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C11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CFX:  </t>
        </r>
        <r>
          <rPr>
            <b/>
            <sz val="9"/>
            <color indexed="10"/>
            <rFont val="Tahoma"/>
            <family val="2"/>
          </rPr>
          <t>REQUIRED</t>
        </r>
        <r>
          <rPr>
            <b/>
            <sz val="9"/>
            <color indexed="81"/>
            <rFont val="Tahoma"/>
            <family val="2"/>
          </rPr>
          <t xml:space="preserve">
% Tolerance Allowed per Contract
Review your project specifications to determine the tolerance allowed.  
Typically 0.5% Shoulder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Carla Alford</author>
  </authors>
  <commentList>
    <comment ref="M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CFX: </t>
        </r>
        <r>
          <rPr>
            <b/>
            <sz val="9"/>
            <color indexed="10"/>
            <rFont val="Tahoma"/>
            <family val="2"/>
          </rPr>
          <t>REQUIRED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% Tolerance Allowed per Contract
Review your project specifications to determine the tolerance allowed.  
Typically 
0.2% Roadway
0.5% Shoulder
</t>
        </r>
      </text>
    </comment>
    <comment ref="P12" authorId="0" shapeId="0" xr:uid="{2B48A14C-6202-4B25-AD27-E150226D457F}">
      <text>
        <r>
          <rPr>
            <b/>
            <sz val="9"/>
            <color indexed="81"/>
            <rFont val="Tahoma"/>
            <family val="2"/>
          </rPr>
          <t xml:space="preserve">CFX: </t>
        </r>
        <r>
          <rPr>
            <b/>
            <sz val="9"/>
            <color indexed="10"/>
            <rFont val="Tahoma"/>
            <family val="2"/>
          </rPr>
          <t>REQUIRED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% Tolerance Allowed per Contract
Review your project specifications to determine the tolerance allowed.  
Typically 
0.2% Roadway
0.5% Shoulder
</t>
        </r>
      </text>
    </comment>
    <comment ref="S12" authorId="0" shapeId="0" xr:uid="{AED535B2-7A7A-46A4-AF4A-16952230D8F8}">
      <text>
        <r>
          <rPr>
            <b/>
            <sz val="9"/>
            <color indexed="81"/>
            <rFont val="Tahoma"/>
            <family val="2"/>
          </rPr>
          <t xml:space="preserve">CFX: </t>
        </r>
        <r>
          <rPr>
            <b/>
            <sz val="9"/>
            <color indexed="10"/>
            <rFont val="Tahoma"/>
            <family val="2"/>
          </rPr>
          <t>REQUIRED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% Tolerance Allowed per Contract
Review your project specifications to determine the tolerance allowed.  
Typically 
0.2% Roadway
0.5% Shoulder
</t>
        </r>
      </text>
    </comment>
    <comment ref="V12" authorId="0" shapeId="0" xr:uid="{36A68C79-4456-4BA8-8795-1D7FD42E31BC}">
      <text>
        <r>
          <rPr>
            <b/>
            <sz val="9"/>
            <color indexed="81"/>
            <rFont val="Tahoma"/>
            <family val="2"/>
          </rPr>
          <t xml:space="preserve">CFX: </t>
        </r>
        <r>
          <rPr>
            <b/>
            <sz val="9"/>
            <color indexed="10"/>
            <rFont val="Tahoma"/>
            <family val="2"/>
          </rPr>
          <t>REQUIRED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% Tolerance Allowed per Contract
Review your project specifications to determine the tolerance allowed.  
Typically 
0.2% Roadway
0.5% Shoulder
</t>
        </r>
      </text>
    </comment>
    <comment ref="AJ14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 xml:space="preserve">CFX:  </t>
        </r>
        <r>
          <rPr>
            <b/>
            <sz val="9"/>
            <color indexed="10"/>
            <rFont val="Tahoma"/>
            <family val="2"/>
          </rPr>
          <t>REQUIRED</t>
        </r>
        <r>
          <rPr>
            <b/>
            <sz val="9"/>
            <color indexed="81"/>
            <rFont val="Tahoma"/>
            <family val="2"/>
          </rPr>
          <t xml:space="preserve">
% Tolerance Allowed per Contract
Review your project specifications to determine the tolerance allowed.  
Typically 0.5% Shoulder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15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CFX:  </t>
        </r>
        <r>
          <rPr>
            <b/>
            <sz val="9"/>
            <color indexed="10"/>
            <rFont val="Tahoma"/>
            <family val="2"/>
          </rPr>
          <t>REQUIRED</t>
        </r>
        <r>
          <rPr>
            <b/>
            <sz val="9"/>
            <color indexed="81"/>
            <rFont val="Tahoma"/>
            <family val="2"/>
          </rPr>
          <t xml:space="preserve">
% Tolerance Allowed per Contract
Review your project specifications to determine the tolerance allowed.  
Typically 0.5% Shoulder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<sst xmlns="http://schemas.openxmlformats.org/spreadsheetml/2006/main" count="312" uniqueCount="84">
  <si>
    <t>CROSS SLOPE MEASUREMENT DATA FORM</t>
  </si>
  <si>
    <t>Quality Control</t>
  </si>
  <si>
    <t>Verification</t>
  </si>
  <si>
    <t>STATION</t>
  </si>
  <si>
    <t>ROADWAY</t>
  </si>
  <si>
    <t>SHOULDER</t>
  </si>
  <si>
    <t>LANE NO.</t>
  </si>
  <si>
    <t>X-SLOPE (%)</t>
  </si>
  <si>
    <t>Design</t>
  </si>
  <si>
    <t>Measured</t>
  </si>
  <si>
    <t>Measured By:</t>
  </si>
  <si>
    <t>Name (Print)</t>
  </si>
  <si>
    <t>Date</t>
  </si>
  <si>
    <t>NOTES:</t>
  </si>
  <si>
    <t>1. Legend:</t>
  </si>
  <si>
    <t>Lane No.:</t>
  </si>
  <si>
    <t>Shoulders:</t>
  </si>
  <si>
    <t>Page</t>
  </si>
  <si>
    <t>of</t>
  </si>
  <si>
    <t>CENTRAL FLORIDA EXPRESSWAY AUTHORITY</t>
  </si>
  <si>
    <t>Tolerance</t>
  </si>
  <si>
    <t>LIFT NO.</t>
  </si>
  <si>
    <t>TOTAL
LIFT NO.</t>
  </si>
  <si>
    <t>New Construction</t>
  </si>
  <si>
    <t>Existing Pavement</t>
  </si>
  <si>
    <t>Surfaced Measured</t>
  </si>
  <si>
    <t>Milled Surface</t>
  </si>
  <si>
    <t>Milling/Resurfacing</t>
  </si>
  <si>
    <t>Starting Station</t>
  </si>
  <si>
    <t>Ending Station</t>
  </si>
  <si>
    <t>Structural</t>
  </si>
  <si>
    <t>Friction Course</t>
  </si>
  <si>
    <t>Type of Asphalt:</t>
  </si>
  <si>
    <t>CFX Project No.</t>
  </si>
  <si>
    <t>Type of Construction</t>
  </si>
  <si>
    <t>Project Name:</t>
  </si>
  <si>
    <t>Total No. of Lanes</t>
  </si>
  <si>
    <t>County</t>
  </si>
  <si>
    <t>Newly Paved Surface</t>
  </si>
  <si>
    <t>Base (LR or Type B-12.5)</t>
  </si>
  <si>
    <t>Total (LF)</t>
  </si>
  <si>
    <t>Widening</t>
  </si>
  <si>
    <t>Inside/
Outside</t>
  </si>
  <si>
    <t>Turning Lane</t>
  </si>
  <si>
    <t>Acceleration Lane</t>
  </si>
  <si>
    <t>Deceleration Lane</t>
  </si>
  <si>
    <t>2. All design cross slopes shall be recorded per Contract Plans including superelevation sections</t>
  </si>
  <si>
    <t>a.</t>
  </si>
  <si>
    <t>The Design is the measured cross slope prior to milling</t>
  </si>
  <si>
    <t>3. When measuring a Milled Surface - The design cross slope is per the plans.</t>
  </si>
  <si>
    <t>Explanation/Comments for all entries out of tolerance</t>
  </si>
  <si>
    <t>Under review tab click Show All Comments</t>
  </si>
  <si>
    <t>To hide the comments shown</t>
  </si>
  <si>
    <t>The Measured is the measured cross slope after the milling</t>
  </si>
  <si>
    <t>Match Existing is NOT ALLOWED see notes</t>
  </si>
  <si>
    <r>
      <rPr>
        <b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 xml:space="preserve">-1; </t>
    </r>
    <r>
      <rPr>
        <b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 xml:space="preserve">-2; </t>
    </r>
    <r>
      <rPr>
        <b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>-3</t>
    </r>
  </si>
  <si>
    <r>
      <rPr>
        <b/>
        <sz val="11"/>
        <rFont val="Calibri"/>
        <family val="2"/>
        <scheme val="minor"/>
      </rPr>
      <t>OR</t>
    </r>
    <r>
      <rPr>
        <sz val="11"/>
        <rFont val="Calibri"/>
        <family val="2"/>
        <scheme val="minor"/>
      </rPr>
      <t xml:space="preserve"> = Outside Right</t>
    </r>
  </si>
  <si>
    <r>
      <rPr>
        <b/>
        <sz val="11"/>
        <rFont val="Calibri"/>
        <family val="2"/>
        <scheme val="minor"/>
      </rPr>
      <t>IR</t>
    </r>
    <r>
      <rPr>
        <sz val="11"/>
        <rFont val="Calibri"/>
        <family val="2"/>
        <scheme val="minor"/>
      </rPr>
      <t xml:space="preserve"> = Inside Right</t>
    </r>
  </si>
  <si>
    <r>
      <rPr>
        <b/>
        <sz val="11"/>
        <rFont val="Calibri"/>
        <family val="2"/>
        <scheme val="minor"/>
      </rPr>
      <t>L</t>
    </r>
    <r>
      <rPr>
        <sz val="11"/>
        <rFont val="Calibri"/>
        <family val="2"/>
        <scheme val="minor"/>
      </rPr>
      <t xml:space="preserve">-1; </t>
    </r>
    <r>
      <rPr>
        <b/>
        <sz val="11"/>
        <rFont val="Calibri"/>
        <family val="2"/>
        <scheme val="minor"/>
      </rPr>
      <t>L</t>
    </r>
    <r>
      <rPr>
        <sz val="11"/>
        <rFont val="Calibri"/>
        <family val="2"/>
        <scheme val="minor"/>
      </rPr>
      <t>-2;</t>
    </r>
    <r>
      <rPr>
        <b/>
        <sz val="11"/>
        <rFont val="Calibri"/>
        <family val="2"/>
        <scheme val="minor"/>
      </rPr>
      <t xml:space="preserve"> L</t>
    </r>
    <r>
      <rPr>
        <sz val="11"/>
        <rFont val="Calibri"/>
        <family val="2"/>
        <scheme val="minor"/>
      </rPr>
      <t>-3</t>
    </r>
  </si>
  <si>
    <r>
      <rPr>
        <b/>
        <sz val="11"/>
        <rFont val="Calibri"/>
        <family val="2"/>
        <scheme val="minor"/>
      </rPr>
      <t>OL</t>
    </r>
    <r>
      <rPr>
        <sz val="11"/>
        <rFont val="Calibri"/>
        <family val="2"/>
        <scheme val="minor"/>
      </rPr>
      <t xml:space="preserve"> = Outside Left</t>
    </r>
  </si>
  <si>
    <r>
      <rPr>
        <b/>
        <sz val="11"/>
        <rFont val="Calibri"/>
        <family val="2"/>
        <scheme val="minor"/>
      </rPr>
      <t>IL</t>
    </r>
    <r>
      <rPr>
        <sz val="11"/>
        <rFont val="Calibri"/>
        <family val="2"/>
        <scheme val="minor"/>
      </rPr>
      <t xml:space="preserve"> = Inside Left</t>
    </r>
  </si>
  <si>
    <r>
      <t xml:space="preserve">If the plans indicate </t>
    </r>
    <r>
      <rPr>
        <b/>
        <u/>
        <sz val="11"/>
        <rFont val="Calibri"/>
        <family val="2"/>
        <scheme val="minor"/>
      </rPr>
      <t xml:space="preserve">match existing cross slope </t>
    </r>
    <r>
      <rPr>
        <sz val="11"/>
        <rFont val="Calibri"/>
        <family val="2"/>
        <scheme val="minor"/>
      </rPr>
      <t>(do not put match existing for design)</t>
    </r>
  </si>
  <si>
    <t>SR No. or 
Road Name</t>
  </si>
  <si>
    <t>b.</t>
  </si>
  <si>
    <t>Roadway - Before Milling</t>
  </si>
  <si>
    <t>Roadway - After Milling</t>
  </si>
  <si>
    <t>Roadway - Friction Course</t>
  </si>
  <si>
    <t>Shoulder - Before Milling</t>
  </si>
  <si>
    <t>Shoulder - After Milling</t>
  </si>
  <si>
    <r>
      <t>Roadway - 1</t>
    </r>
    <r>
      <rPr>
        <vertAlign val="superscript"/>
        <sz val="10"/>
        <rFont val="Calibri"/>
        <family val="2"/>
        <scheme val="minor"/>
      </rPr>
      <t>st</t>
    </r>
    <r>
      <rPr>
        <sz val="10"/>
        <rFont val="Calibri"/>
        <family val="2"/>
        <scheme val="minor"/>
      </rPr>
      <t xml:space="preserve"> Lift Structural Pavement</t>
    </r>
  </si>
  <si>
    <r>
      <t>Roadway - 2</t>
    </r>
    <r>
      <rPr>
        <vertAlign val="superscript"/>
        <sz val="10"/>
        <rFont val="Calibri"/>
        <family val="2"/>
        <scheme val="minor"/>
      </rPr>
      <t>nd</t>
    </r>
    <r>
      <rPr>
        <sz val="10"/>
        <rFont val="Calibri"/>
        <family val="2"/>
        <scheme val="minor"/>
      </rPr>
      <t xml:space="preserve"> Lift Structural Pavement</t>
    </r>
  </si>
  <si>
    <t>Total No.
of Lanes</t>
  </si>
  <si>
    <t>Record measured cross slope report for asphalt after milling or next lift on Milling-Resurfacing Cross Slope Report.</t>
  </si>
  <si>
    <t>Independent Assurance</t>
  </si>
  <si>
    <t>No of Out of Tolerance Entries</t>
  </si>
  <si>
    <r>
      <rPr>
        <sz val="12"/>
        <rFont val="Calibri"/>
        <family val="2"/>
        <scheme val="minor"/>
      </rPr>
      <t>CROSS SLOPE MEASUREMENT DATA FORM</t>
    </r>
    <r>
      <rPr>
        <b/>
        <sz val="12"/>
        <rFont val="Calibri"/>
        <family val="2"/>
        <scheme val="minor"/>
      </rPr>
      <t xml:space="preserve"> - </t>
    </r>
    <r>
      <rPr>
        <b/>
        <u/>
        <sz val="12"/>
        <rFont val="Calibri"/>
        <family val="2"/>
        <scheme val="minor"/>
      </rPr>
      <t>MILLING AND RESURFACING ONLY</t>
    </r>
  </si>
  <si>
    <t>+</t>
  </si>
  <si>
    <t>Shoulder - Structural Pavement</t>
  </si>
  <si>
    <t>Surfaced Measured (K10)/ Type of Asphalt (K11)</t>
  </si>
  <si>
    <t>Surfaced Measured (N10)/ Type of Asphalt (N11)</t>
  </si>
  <si>
    <t>Surfaced Measured (Q10)/ Type of Asphalt (Q11)</t>
  </si>
  <si>
    <t>Surfaced Measured (T10)/ Type of Asphalt (T11)</t>
  </si>
  <si>
    <t>Comments-</t>
  </si>
  <si>
    <t>Rev 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</si>
</sst>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##\+##.##"/>
    <numFmt numFmtId="166" formatCode="0_);[Red]\(0\)"/>
    <numFmt numFmtId="167" formatCode="00"/>
    <numFmt numFmtId="168" formatCode=";;;"/>
  </numFmts>
  <fonts count="22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9"/>
      <color indexed="10"/>
      <name val="Tahoma"/>
      <family val="2"/>
    </font>
    <font>
      <sz val="9"/>
      <name val="Calibri"/>
      <family val="2"/>
      <scheme val="minor"/>
    </font>
    <font>
      <b/>
      <u/>
      <sz val="11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i/>
      <u/>
      <sz val="13"/>
      <name val="Calibri"/>
      <family val="2"/>
      <scheme val="minor"/>
    </font>
    <font>
      <b/>
      <i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9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medium">
        <color indexed="64"/>
      </left>
      <right/>
      <top style="double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05">
    <xf numFmtId="0" fontId="0" fillId="0" borderId="0" xfId="0"/>
    <xf numFmtId="0" fontId="2" fillId="0" borderId="0" xfId="0" applyFont="1"/>
    <xf numFmtId="0" fontId="2" fillId="0" borderId="4" xfId="0" applyFont="1" applyBorder="1" applyAlignment="1" applyProtection="1">
      <alignment horizontal="center" vertical="center"/>
      <protection locked="0"/>
    </xf>
    <xf numFmtId="164" fontId="2" fillId="0" borderId="4" xfId="3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164" fontId="2" fillId="0" borderId="3" xfId="3" applyNumberFormat="1" applyFont="1" applyBorder="1" applyAlignment="1" applyProtection="1">
      <alignment horizontal="center" vertical="center"/>
      <protection locked="0"/>
    </xf>
    <xf numFmtId="164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/>
    <xf numFmtId="0" fontId="6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9" fillId="0" borderId="0" xfId="0" applyFont="1" applyBorder="1" applyAlignment="1"/>
    <xf numFmtId="0" fontId="9" fillId="0" borderId="0" xfId="0" applyFont="1"/>
    <xf numFmtId="0" fontId="9" fillId="0" borderId="10" xfId="0" applyFont="1" applyBorder="1" applyAlignment="1"/>
    <xf numFmtId="0" fontId="11" fillId="0" borderId="10" xfId="0" applyFont="1" applyBorder="1" applyAlignment="1">
      <alignment horizontal="right"/>
    </xf>
    <xf numFmtId="0" fontId="2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10" fontId="2" fillId="0" borderId="20" xfId="4" applyNumberFormat="1" applyFont="1" applyBorder="1" applyAlignment="1" applyProtection="1">
      <alignment vertical="center"/>
      <protection locked="0"/>
    </xf>
    <xf numFmtId="0" fontId="2" fillId="0" borderId="0" xfId="0" applyNumberFormat="1" applyFont="1"/>
    <xf numFmtId="0" fontId="2" fillId="0" borderId="0" xfId="0" applyFont="1" applyAlignment="1"/>
    <xf numFmtId="0" fontId="2" fillId="0" borderId="5" xfId="0" applyFont="1" applyBorder="1" applyAlignment="1">
      <alignment horizontal="center" vertical="center"/>
    </xf>
    <xf numFmtId="0" fontId="2" fillId="0" borderId="0" xfId="0" quotePrefix="1" applyFont="1"/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3" fillId="0" borderId="0" xfId="0" quotePrefix="1" applyFont="1"/>
    <xf numFmtId="0" fontId="9" fillId="0" borderId="0" xfId="0" applyFont="1" applyAlignment="1"/>
    <xf numFmtId="0" fontId="2" fillId="0" borderId="0" xfId="0" quotePrefix="1" applyFont="1" applyBorder="1" applyAlignment="1"/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/>
    <xf numFmtId="0" fontId="6" fillId="2" borderId="0" xfId="0" applyFont="1" applyFill="1" applyAlignment="1"/>
    <xf numFmtId="0" fontId="6" fillId="2" borderId="0" xfId="0" applyFont="1" applyFill="1"/>
    <xf numFmtId="0" fontId="9" fillId="0" borderId="3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/>
    <xf numFmtId="0" fontId="9" fillId="0" borderId="0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vertical="center" wrapText="1"/>
    </xf>
    <xf numFmtId="0" fontId="9" fillId="0" borderId="0" xfId="0" applyFont="1" applyBorder="1" applyProtection="1"/>
    <xf numFmtId="0" fontId="11" fillId="0" borderId="0" xfId="0" applyFont="1" applyBorder="1" applyAlignment="1" applyProtection="1">
      <alignment horizontal="right"/>
    </xf>
    <xf numFmtId="0" fontId="9" fillId="0" borderId="22" xfId="0" applyFont="1" applyBorder="1" applyAlignment="1" applyProtection="1"/>
    <xf numFmtId="1" fontId="3" fillId="0" borderId="7" xfId="0" applyNumberFormat="1" applyFont="1" applyBorder="1" applyAlignment="1" applyProtection="1">
      <alignment horizontal="center" vertical="center"/>
    </xf>
    <xf numFmtId="1" fontId="13" fillId="0" borderId="7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11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vertical="top"/>
    </xf>
    <xf numFmtId="0" fontId="11" fillId="0" borderId="0" xfId="0" applyFont="1" applyBorder="1" applyAlignment="1" applyProtection="1">
      <alignment horizontal="center" vertical="center" wrapText="1"/>
    </xf>
    <xf numFmtId="0" fontId="9" fillId="0" borderId="0" xfId="0" applyFont="1" applyAlignment="1">
      <alignment vertical="center"/>
    </xf>
    <xf numFmtId="166" fontId="2" fillId="0" borderId="14" xfId="0" applyNumberFormat="1" applyFont="1" applyBorder="1" applyAlignment="1" applyProtection="1">
      <alignment horizontal="center" vertical="center"/>
      <protection locked="0"/>
    </xf>
    <xf numFmtId="166" fontId="2" fillId="0" borderId="6" xfId="0" applyNumberFormat="1" applyFont="1" applyBorder="1" applyAlignment="1" applyProtection="1">
      <alignment horizontal="center" vertical="center"/>
      <protection locked="0"/>
    </xf>
    <xf numFmtId="166" fontId="2" fillId="0" borderId="37" xfId="0" applyNumberFormat="1" applyFont="1" applyBorder="1" applyAlignment="1" applyProtection="1">
      <alignment horizontal="center" vertical="center"/>
      <protection locked="0"/>
    </xf>
    <xf numFmtId="166" fontId="2" fillId="0" borderId="8" xfId="0" applyNumberFormat="1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0" xfId="0" applyFont="1" applyBorder="1"/>
    <xf numFmtId="0" fontId="2" fillId="0" borderId="0" xfId="0" applyFont="1" applyBorder="1"/>
    <xf numFmtId="0" fontId="9" fillId="0" borderId="12" xfId="0" applyFont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shrinkToFit="1"/>
      <protection locked="0"/>
    </xf>
    <xf numFmtId="0" fontId="2" fillId="0" borderId="0" xfId="0" applyFont="1" applyBorder="1" applyAlignment="1" applyProtection="1">
      <alignment horizontal="center" shrinkToFit="1"/>
      <protection locked="0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6" fillId="0" borderId="24" xfId="0" applyFont="1" applyFill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164" fontId="2" fillId="0" borderId="44" xfId="3" applyNumberFormat="1" applyFont="1" applyBorder="1" applyAlignment="1" applyProtection="1">
      <alignment horizontal="center" vertical="center"/>
      <protection locked="0"/>
    </xf>
    <xf numFmtId="164" fontId="2" fillId="0" borderId="16" xfId="3" applyNumberFormat="1" applyFont="1" applyBorder="1" applyAlignment="1" applyProtection="1">
      <alignment horizontal="center" vertical="center"/>
      <protection locked="0"/>
    </xf>
    <xf numFmtId="164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/>
    <xf numFmtId="10" fontId="2" fillId="0" borderId="0" xfId="4" applyNumberFormat="1" applyFont="1" applyFill="1" applyBorder="1" applyAlignment="1" applyProtection="1">
      <alignment horizontal="center" vertical="center"/>
      <protection locked="0"/>
    </xf>
    <xf numFmtId="10" fontId="2" fillId="0" borderId="3" xfId="4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</xf>
    <xf numFmtId="0" fontId="2" fillId="0" borderId="33" xfId="0" applyFont="1" applyBorder="1" applyAlignment="1">
      <alignment horizontal="center" vertical="center" textRotation="90"/>
    </xf>
    <xf numFmtId="0" fontId="2" fillId="0" borderId="45" xfId="0" applyFont="1" applyBorder="1" applyAlignment="1">
      <alignment horizontal="right" vertical="center" textRotation="90" wrapText="1"/>
    </xf>
    <xf numFmtId="0" fontId="2" fillId="0" borderId="3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 applyProtection="1">
      <alignment horizontal="center" vertical="center"/>
      <protection hidden="1"/>
    </xf>
    <xf numFmtId="0" fontId="13" fillId="0" borderId="0" xfId="0" applyFont="1" applyAlignment="1">
      <alignment horizontal="right"/>
    </xf>
    <xf numFmtId="0" fontId="9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protection locked="0"/>
    </xf>
    <xf numFmtId="0" fontId="4" fillId="0" borderId="0" xfId="0" applyFont="1"/>
    <xf numFmtId="0" fontId="2" fillId="0" borderId="4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vertical="center"/>
    </xf>
    <xf numFmtId="0" fontId="9" fillId="0" borderId="0" xfId="0" applyNumberFormat="1" applyFont="1" applyAlignment="1"/>
    <xf numFmtId="0" fontId="9" fillId="0" borderId="0" xfId="0" applyNumberFormat="1" applyFont="1"/>
    <xf numFmtId="0" fontId="2" fillId="0" borderId="0" xfId="0" applyFont="1" applyBorder="1" applyAlignment="1" applyProtection="1">
      <alignment vertical="center" wrapText="1"/>
    </xf>
    <xf numFmtId="0" fontId="6" fillId="0" borderId="0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" fontId="9" fillId="0" borderId="6" xfId="0" applyNumberFormat="1" applyFont="1" applyBorder="1" applyAlignment="1" applyProtection="1">
      <alignment horizontal="center" vertical="center"/>
      <protection locked="0"/>
    </xf>
    <xf numFmtId="1" fontId="9" fillId="0" borderId="14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1" fontId="9" fillId="0" borderId="7" xfId="0" applyNumberFormat="1" applyFont="1" applyBorder="1" applyAlignment="1" applyProtection="1">
      <alignment horizontal="center" vertical="center"/>
      <protection locked="0"/>
    </xf>
    <xf numFmtId="167" fontId="9" fillId="0" borderId="7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/>
    <xf numFmtId="0" fontId="16" fillId="0" borderId="2" xfId="0" applyFont="1" applyBorder="1" applyAlignment="1"/>
    <xf numFmtId="168" fontId="2" fillId="0" borderId="0" xfId="0" applyNumberFormat="1" applyFont="1"/>
    <xf numFmtId="167" fontId="9" fillId="0" borderId="37" xfId="0" applyNumberFormat="1" applyFont="1" applyBorder="1" applyAlignment="1" applyProtection="1">
      <alignment horizontal="center" vertical="center"/>
      <protection locked="0"/>
    </xf>
    <xf numFmtId="167" fontId="9" fillId="0" borderId="8" xfId="0" applyNumberFormat="1" applyFont="1" applyBorder="1" applyAlignment="1" applyProtection="1">
      <alignment horizontal="center" vertical="center"/>
      <protection locked="0"/>
    </xf>
    <xf numFmtId="167" fontId="9" fillId="0" borderId="37" xfId="0" applyNumberFormat="1" applyFont="1" applyBorder="1" applyAlignment="1" applyProtection="1">
      <alignment horizontal="center" vertical="center"/>
      <protection locked="0" hidden="1"/>
    </xf>
    <xf numFmtId="167" fontId="9" fillId="0" borderId="8" xfId="0" applyNumberFormat="1" applyFont="1" applyBorder="1" applyAlignment="1" applyProtection="1">
      <alignment horizontal="center" vertical="center"/>
      <protection locked="0" hidden="1"/>
    </xf>
    <xf numFmtId="0" fontId="2" fillId="0" borderId="0" xfId="0" applyNumberFormat="1" applyFont="1" applyAlignment="1">
      <alignment horizontal="center"/>
    </xf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Fill="1"/>
    <xf numFmtId="0" fontId="6" fillId="2" borderId="0" xfId="0" applyNumberFormat="1" applyFont="1" applyFill="1" applyAlignment="1"/>
    <xf numFmtId="0" fontId="6" fillId="2" borderId="0" xfId="0" applyNumberFormat="1" applyFont="1" applyFill="1"/>
    <xf numFmtId="0" fontId="2" fillId="0" borderId="0" xfId="0" applyNumberFormat="1" applyFont="1" applyFill="1" applyAlignment="1"/>
    <xf numFmtId="0" fontId="2" fillId="0" borderId="41" xfId="0" applyNumberFormat="1" applyFont="1" applyBorder="1"/>
    <xf numFmtId="0" fontId="2" fillId="0" borderId="18" xfId="0" applyNumberFormat="1" applyFont="1" applyBorder="1"/>
    <xf numFmtId="0" fontId="2" fillId="0" borderId="14" xfId="0" applyNumberFormat="1" applyFont="1" applyBorder="1"/>
    <xf numFmtId="0" fontId="2" fillId="0" borderId="37" xfId="0" applyNumberFormat="1" applyFont="1" applyBorder="1"/>
    <xf numFmtId="0" fontId="2" fillId="0" borderId="0" xfId="0" quotePrefix="1" applyNumberFormat="1" applyFont="1"/>
    <xf numFmtId="0" fontId="2" fillId="0" borderId="0" xfId="0" applyFont="1" applyAlignment="1">
      <alignment wrapText="1"/>
    </xf>
    <xf numFmtId="168" fontId="2" fillId="0" borderId="0" xfId="0" quotePrefix="1" applyNumberFormat="1" applyFont="1"/>
    <xf numFmtId="0" fontId="2" fillId="0" borderId="2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protection locked="0"/>
    </xf>
    <xf numFmtId="165" fontId="4" fillId="0" borderId="0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center" vertical="center"/>
    </xf>
    <xf numFmtId="165" fontId="4" fillId="0" borderId="7" xfId="0" applyNumberFormat="1" applyFont="1" applyBorder="1" applyAlignment="1" applyProtection="1">
      <alignment horizontal="center" vertical="center"/>
    </xf>
    <xf numFmtId="0" fontId="19" fillId="0" borderId="0" xfId="0" applyFont="1" applyAlignment="1">
      <alignment horizontal="left"/>
    </xf>
    <xf numFmtId="164" fontId="2" fillId="0" borderId="3" xfId="3" applyNumberFormat="1" applyFont="1" applyBorder="1" applyAlignment="1" applyProtection="1">
      <alignment horizontal="center" vertical="center" wrapText="1"/>
      <protection locked="0"/>
    </xf>
    <xf numFmtId="164" fontId="2" fillId="0" borderId="4" xfId="3" applyNumberFormat="1" applyFont="1" applyBorder="1" applyAlignment="1" applyProtection="1">
      <alignment horizontal="center" vertical="center" wrapText="1" shrinkToFit="1"/>
      <protection hidden="1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/>
    <xf numFmtId="168" fontId="2" fillId="0" borderId="0" xfId="0" applyNumberFormat="1" applyFont="1" applyBorder="1"/>
    <xf numFmtId="10" fontId="2" fillId="0" borderId="20" xfId="4" applyNumberFormat="1" applyFont="1" applyBorder="1" applyAlignment="1" applyProtection="1">
      <alignment horizontal="center" vertical="center" wrapText="1"/>
      <protection locked="0"/>
    </xf>
    <xf numFmtId="168" fontId="9" fillId="0" borderId="0" xfId="0" applyNumberFormat="1" applyFont="1" applyAlignment="1"/>
    <xf numFmtId="168" fontId="9" fillId="0" borderId="0" xfId="0" applyNumberFormat="1" applyFont="1" applyBorder="1" applyAlignment="1"/>
    <xf numFmtId="168" fontId="9" fillId="0" borderId="0" xfId="0" applyNumberFormat="1" applyFont="1"/>
    <xf numFmtId="168" fontId="9" fillId="0" borderId="0" xfId="0" applyNumberFormat="1" applyFont="1" applyBorder="1"/>
    <xf numFmtId="168" fontId="2" fillId="0" borderId="49" xfId="0" applyNumberFormat="1" applyFont="1" applyBorder="1"/>
    <xf numFmtId="168" fontId="2" fillId="0" borderId="4" xfId="0" applyNumberFormat="1" applyFont="1" applyBorder="1"/>
    <xf numFmtId="0" fontId="6" fillId="0" borderId="7" xfId="0" applyFont="1" applyFill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/>
    <xf numFmtId="0" fontId="9" fillId="0" borderId="0" xfId="0" quotePrefix="1" applyNumberFormat="1" applyFont="1" applyBorder="1" applyAlignment="1"/>
    <xf numFmtId="0" fontId="9" fillId="0" borderId="0" xfId="0" applyNumberFormat="1" applyFont="1" applyBorder="1"/>
    <xf numFmtId="0" fontId="2" fillId="0" borderId="0" xfId="0" applyNumberFormat="1" applyFont="1" applyBorder="1" applyProtection="1"/>
    <xf numFmtId="164" fontId="2" fillId="0" borderId="20" xfId="4" applyNumberFormat="1" applyFont="1" applyBorder="1" applyAlignment="1" applyProtection="1">
      <alignment horizontal="center" vertical="center" wrapText="1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/>
    <xf numFmtId="0" fontId="2" fillId="0" borderId="0" xfId="0" applyFont="1" applyProtection="1">
      <protection hidden="1"/>
    </xf>
    <xf numFmtId="168" fontId="2" fillId="0" borderId="0" xfId="0" applyNumberFormat="1" applyFont="1" applyBorder="1" applyProtection="1">
      <protection hidden="1"/>
    </xf>
    <xf numFmtId="0" fontId="17" fillId="0" borderId="0" xfId="0" applyFont="1" applyBorder="1" applyAlignment="1">
      <alignment vertical="top" wrapText="1"/>
    </xf>
    <xf numFmtId="0" fontId="2" fillId="0" borderId="0" xfId="0" applyFont="1" applyBorder="1" applyProtection="1">
      <protection hidden="1"/>
    </xf>
    <xf numFmtId="0" fontId="9" fillId="0" borderId="52" xfId="0" applyFont="1" applyBorder="1" applyAlignment="1" applyProtection="1">
      <alignment wrapText="1"/>
      <protection locked="0"/>
    </xf>
    <xf numFmtId="0" fontId="6" fillId="0" borderId="51" xfId="0" applyFont="1" applyBorder="1" applyAlignment="1" applyProtection="1">
      <alignment vertical="center"/>
    </xf>
    <xf numFmtId="0" fontId="6" fillId="0" borderId="52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 wrapText="1" shrinkToFit="1"/>
      <protection locked="0"/>
    </xf>
    <xf numFmtId="0" fontId="2" fillId="0" borderId="0" xfId="4" quotePrefix="1" applyNumberFormat="1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16" fontId="2" fillId="0" borderId="14" xfId="0" applyNumberFormat="1" applyFont="1" applyBorder="1" applyAlignment="1" applyProtection="1">
      <alignment horizontal="center" vertical="center"/>
      <protection locked="0"/>
    </xf>
    <xf numFmtId="16" fontId="2" fillId="0" borderId="37" xfId="0" applyNumberFormat="1" applyFont="1" applyBorder="1" applyAlignment="1" applyProtection="1">
      <alignment horizontal="center" vertical="center"/>
      <protection locked="0"/>
    </xf>
    <xf numFmtId="16" fontId="2" fillId="0" borderId="6" xfId="0" applyNumberFormat="1" applyFont="1" applyBorder="1" applyAlignment="1" applyProtection="1">
      <alignment horizontal="center" vertical="center"/>
      <protection locked="0"/>
    </xf>
    <xf numFmtId="16" fontId="2" fillId="0" borderId="8" xfId="0" applyNumberFormat="1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/>
    </xf>
    <xf numFmtId="0" fontId="2" fillId="0" borderId="42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right" vertical="center" textRotation="90" wrapText="1"/>
    </xf>
    <xf numFmtId="0" fontId="2" fillId="0" borderId="22" xfId="0" applyFont="1" applyBorder="1" applyAlignment="1">
      <alignment horizontal="right" vertical="center" textRotation="90" wrapText="1"/>
    </xf>
    <xf numFmtId="0" fontId="2" fillId="0" borderId="0" xfId="0" applyFont="1" applyBorder="1" applyAlignment="1">
      <alignment horizontal="right" vertical="center" textRotation="90" wrapText="1"/>
    </xf>
    <xf numFmtId="0" fontId="2" fillId="0" borderId="43" xfId="0" applyFont="1" applyBorder="1" applyAlignment="1">
      <alignment horizontal="right" vertical="center" textRotation="90" wrapText="1"/>
    </xf>
    <xf numFmtId="0" fontId="2" fillId="0" borderId="23" xfId="0" applyFont="1" applyBorder="1" applyAlignment="1">
      <alignment horizontal="right" vertical="center" textRotation="90" wrapText="1"/>
    </xf>
    <xf numFmtId="0" fontId="6" fillId="0" borderId="2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11" fillId="0" borderId="9" xfId="0" applyFont="1" applyBorder="1" applyAlignment="1" applyProtection="1">
      <alignment horizontal="center" wrapText="1"/>
    </xf>
    <xf numFmtId="0" fontId="11" fillId="0" borderId="10" xfId="0" applyFont="1" applyBorder="1" applyAlignment="1" applyProtection="1">
      <alignment horizontal="center" wrapText="1"/>
    </xf>
    <xf numFmtId="0" fontId="9" fillId="0" borderId="12" xfId="0" applyFont="1" applyBorder="1" applyAlignment="1" applyProtection="1">
      <alignment horizontal="center" wrapText="1"/>
      <protection locked="0"/>
    </xf>
    <xf numFmtId="0" fontId="9" fillId="0" borderId="12" xfId="0" applyFont="1" applyBorder="1" applyAlignment="1" applyProtection="1">
      <alignment horizontal="center" wrapText="1" shrinkToFit="1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11" fillId="0" borderId="10" xfId="0" applyFont="1" applyBorder="1" applyAlignment="1">
      <alignment horizontal="center" vertical="center" wrapText="1"/>
    </xf>
    <xf numFmtId="0" fontId="6" fillId="0" borderId="31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</xf>
    <xf numFmtId="4" fontId="2" fillId="0" borderId="27" xfId="0" applyNumberFormat="1" applyFont="1" applyBorder="1" applyAlignment="1" applyProtection="1">
      <alignment horizontal="center" vertical="center"/>
      <protection hidden="1"/>
    </xf>
    <xf numFmtId="4" fontId="2" fillId="0" borderId="26" xfId="0" applyNumberFormat="1" applyFont="1" applyBorder="1" applyAlignment="1" applyProtection="1">
      <alignment horizontal="center" vertical="center"/>
      <protection hidden="1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9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 wrapText="1"/>
      <protection locked="0"/>
    </xf>
    <xf numFmtId="10" fontId="2" fillId="0" borderId="1" xfId="4" applyNumberFormat="1" applyFont="1" applyBorder="1" applyAlignment="1" applyProtection="1">
      <alignment horizontal="center" vertical="center" shrinkToFit="1"/>
      <protection locked="0"/>
    </xf>
    <xf numFmtId="10" fontId="2" fillId="0" borderId="6" xfId="4" applyNumberFormat="1" applyFont="1" applyBorder="1" applyAlignment="1" applyProtection="1">
      <alignment horizontal="center" vertical="center"/>
      <protection locked="0"/>
    </xf>
    <xf numFmtId="10" fontId="2" fillId="0" borderId="8" xfId="4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>
      <alignment horizontal="right" vertical="center" textRotation="90" wrapText="1"/>
    </xf>
    <xf numFmtId="0" fontId="2" fillId="0" borderId="3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16" fillId="0" borderId="2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1" fontId="2" fillId="0" borderId="1" xfId="0" applyNumberFormat="1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center" vertical="center"/>
      <protection hidden="1"/>
    </xf>
    <xf numFmtId="0" fontId="2" fillId="0" borderId="35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4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 applyProtection="1">
      <alignment horizontal="center" shrinkToFit="1"/>
      <protection locked="0"/>
    </xf>
    <xf numFmtId="0" fontId="6" fillId="0" borderId="2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7" fillId="0" borderId="0" xfId="0" quotePrefix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7" fillId="0" borderId="0" xfId="0" applyFont="1" applyBorder="1" applyAlignment="1">
      <alignment horizontal="center" wrapText="1"/>
    </xf>
    <xf numFmtId="0" fontId="6" fillId="0" borderId="51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wrapText="1"/>
      <protection hidden="1"/>
    </xf>
    <xf numFmtId="0" fontId="20" fillId="0" borderId="0" xfId="4" quotePrefix="1" applyNumberFormat="1" applyFont="1" applyBorder="1" applyAlignment="1" applyProtection="1">
      <alignment horizontal="center" vertical="center" wrapText="1"/>
      <protection hidden="1"/>
    </xf>
    <xf numFmtId="0" fontId="9" fillId="0" borderId="31" xfId="0" applyFont="1" applyBorder="1" applyAlignment="1" applyProtection="1">
      <alignment horizontal="center" wrapText="1"/>
      <protection locked="0"/>
    </xf>
    <xf numFmtId="0" fontId="9" fillId="0" borderId="25" xfId="0" applyFont="1" applyBorder="1" applyAlignment="1" applyProtection="1">
      <alignment horizontal="center" wrapText="1"/>
      <protection locked="0"/>
    </xf>
    <xf numFmtId="0" fontId="9" fillId="0" borderId="26" xfId="0" applyFont="1" applyBorder="1" applyAlignment="1" applyProtection="1">
      <alignment horizontal="center" wrapText="1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6" fillId="0" borderId="50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shrinkToFit="1"/>
      <protection locked="0"/>
    </xf>
    <xf numFmtId="0" fontId="11" fillId="0" borderId="0" xfId="0" applyFont="1" applyBorder="1" applyAlignment="1">
      <alignment horizontal="center" vertical="center" wrapText="1"/>
    </xf>
    <xf numFmtId="0" fontId="6" fillId="0" borderId="35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2" fillId="0" borderId="0" xfId="0" applyFont="1" applyAlignment="1">
      <alignment horizontal="left"/>
    </xf>
    <xf numFmtId="0" fontId="11" fillId="0" borderId="2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10" fontId="2" fillId="0" borderId="1" xfId="4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5">
    <cellStyle name="Normal" xfId="0" builtinId="0"/>
    <cellStyle name="Normal 2" xfId="1" xr:uid="{00000000-0005-0000-0000-000002000000}"/>
    <cellStyle name="Normal 3" xfId="2" xr:uid="{00000000-0005-0000-0000-000003000000}"/>
    <cellStyle name="Percent" xfId="4" builtinId="5"/>
    <cellStyle name="Percent 2" xfId="3" xr:uid="{00000000-0005-0000-0000-000005000000}"/>
  </cellStyles>
  <dxfs count="108">
    <dxf>
      <font>
        <b/>
        <i val="0"/>
        <color rgb="FF57201F"/>
      </font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9C0006"/>
      </font>
      <fill>
        <gradientFill>
          <stop position="0">
            <color rgb="FFFFFF99"/>
          </stop>
          <stop position="0.5">
            <color rgb="FFFFAFAF"/>
          </stop>
          <stop position="1">
            <color rgb="FFFFFF99"/>
          </stop>
        </gradientFill>
      </fill>
    </dxf>
    <dxf>
      <fill>
        <gradientFill>
          <stop position="0">
            <color rgb="FFFFFF99"/>
          </stop>
          <stop position="1">
            <color rgb="FFFFAFAF"/>
          </stop>
        </gradientFill>
      </fill>
    </dxf>
    <dxf>
      <font>
        <b/>
        <i/>
        <color rgb="FF9C0006"/>
      </font>
      <fill>
        <gradientFill>
          <stop position="0">
            <color rgb="FFFFFF99"/>
          </stop>
          <stop position="0.5">
            <color rgb="FFFFAFAF"/>
          </stop>
          <stop position="1">
            <color rgb="FFFFFF99"/>
          </stop>
        </gradientFill>
      </fill>
    </dxf>
    <dxf>
      <font>
        <b/>
        <i/>
        <color rgb="FF9C0006"/>
      </font>
      <fill>
        <gradientFill>
          <stop position="0">
            <color rgb="FFFFFF99"/>
          </stop>
          <stop position="0.5">
            <color rgb="FFFFAFAF"/>
          </stop>
          <stop position="1">
            <color rgb="FFFFFF99"/>
          </stop>
        </gradientFill>
      </fill>
    </dxf>
    <dxf>
      <font>
        <b/>
        <i/>
        <color rgb="FF9C0006"/>
      </font>
      <fill>
        <gradientFill>
          <stop position="0">
            <color rgb="FFFFFF99"/>
          </stop>
          <stop position="0.5">
            <color rgb="FFFFAFAF"/>
          </stop>
          <stop position="1">
            <color rgb="FFFFFF99"/>
          </stop>
        </gradientFill>
      </fill>
    </dxf>
    <dxf>
      <font>
        <b/>
        <i val="0"/>
        <strike val="0"/>
        <color theme="1" tint="4.9989318521683403E-2"/>
      </font>
      <fill>
        <patternFill>
          <bgColor rgb="FFFFC7CE"/>
        </patternFill>
      </fill>
    </dxf>
    <dxf>
      <font>
        <b/>
        <i val="0"/>
        <strike val="0"/>
        <color theme="1" tint="4.9989318521683403E-2"/>
      </font>
      <fill>
        <patternFill>
          <bgColor rgb="FFFFC7CE"/>
        </patternFill>
      </fill>
    </dxf>
    <dxf>
      <font>
        <b/>
        <i val="0"/>
        <strike val="0"/>
        <color theme="1" tint="4.9989318521683403E-2"/>
      </font>
      <fill>
        <patternFill>
          <bgColor rgb="FFFFC7CE"/>
        </patternFill>
      </fill>
    </dxf>
    <dxf>
      <font>
        <b/>
        <i val="0"/>
        <strike val="0"/>
        <color theme="1" tint="4.9989318521683403E-2"/>
      </font>
      <fill>
        <patternFill>
          <bgColor rgb="FFFFC7CE"/>
        </patternFill>
      </fill>
    </dxf>
    <dxf>
      <font>
        <b/>
        <i val="0"/>
        <strike val="0"/>
        <color theme="1" tint="4.9989318521683403E-2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b/>
        <i val="0"/>
        <strike val="0"/>
        <color theme="1" tint="4.9989318521683403E-2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b/>
        <i val="0"/>
        <strike val="0"/>
        <color theme="1" tint="4.9989318521683403E-2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b/>
        <i/>
        <color rgb="FF9C0006"/>
      </font>
      <fill>
        <gradientFill>
          <stop position="0">
            <color rgb="FFFFFF99"/>
          </stop>
          <stop position="0.5">
            <color rgb="FFFFAFAF"/>
          </stop>
          <stop position="1">
            <color rgb="FFFFFF99"/>
          </stop>
        </gradientFill>
      </fill>
    </dxf>
    <dxf>
      <font>
        <b/>
        <i val="0"/>
        <strike val="0"/>
        <color theme="1" tint="4.9989318521683403E-2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9B9B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85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b/>
        <i val="0"/>
        <strike val="0"/>
        <color theme="1" tint="4.9989318521683403E-2"/>
      </font>
      <fill>
        <patternFill>
          <bgColor rgb="FFFFC7CE"/>
        </patternFill>
      </fill>
    </dxf>
    <dxf>
      <font>
        <b/>
        <i val="0"/>
        <strike val="0"/>
        <color theme="1" tint="4.9989318521683403E-2"/>
      </font>
      <fill>
        <patternFill>
          <bgColor rgb="FFFFC7CE"/>
        </patternFill>
      </fill>
    </dxf>
    <dxf>
      <font>
        <b/>
        <i val="0"/>
        <strike val="0"/>
        <color theme="1" tint="4.9989318521683403E-2"/>
      </font>
      <fill>
        <patternFill>
          <bgColor rgb="FFFFC7CE"/>
        </patternFill>
      </fill>
    </dxf>
    <dxf>
      <font>
        <b/>
        <i/>
        <color rgb="FF9C0006"/>
      </font>
      <fill>
        <gradientFill>
          <stop position="0">
            <color rgb="FFFFFF99"/>
          </stop>
          <stop position="0.5">
            <color rgb="FFFFAFAF"/>
          </stop>
          <stop position="1">
            <color rgb="FFFFFF99"/>
          </stop>
        </gradientFill>
      </fill>
    </dxf>
    <dxf>
      <fill>
        <gradientFill>
          <stop position="0">
            <color rgb="FFFFFF00"/>
          </stop>
          <stop position="1">
            <color rgb="FFFF8F8F"/>
          </stop>
        </gradientFill>
      </fill>
    </dxf>
    <dxf>
      <font>
        <b/>
        <i/>
        <color rgb="FF9C0006"/>
      </font>
      <fill>
        <gradientFill>
          <stop position="0">
            <color rgb="FFFFFF99"/>
          </stop>
          <stop position="0.5">
            <color rgb="FFFFAFAF"/>
          </stop>
          <stop position="1">
            <color rgb="FFFFFF99"/>
          </stop>
        </gradientFill>
      </fill>
    </dxf>
    <dxf>
      <fill>
        <gradientFill>
          <stop position="0">
            <color rgb="FFFFFF00"/>
          </stop>
          <stop position="1">
            <color rgb="FFFF8F8F"/>
          </stop>
        </gradientFill>
      </fill>
    </dxf>
    <dxf>
      <font>
        <b/>
        <i/>
        <color rgb="FF9C0006"/>
      </font>
      <fill>
        <gradientFill>
          <stop position="0">
            <color rgb="FFFFFF99"/>
          </stop>
          <stop position="0.5">
            <color rgb="FFFFAFAF"/>
          </stop>
          <stop position="1">
            <color rgb="FFFFFF99"/>
          </stop>
        </gradientFill>
      </fill>
    </dxf>
    <dxf>
      <fill>
        <gradientFill>
          <stop position="0">
            <color rgb="FFFFFF00"/>
          </stop>
          <stop position="1">
            <color rgb="FFFF8F8F"/>
          </stop>
        </gradientFill>
      </fill>
    </dxf>
    <dxf>
      <font>
        <b/>
        <i/>
        <color rgb="FF9C0006"/>
      </font>
      <fill>
        <gradientFill>
          <stop position="0">
            <color rgb="FFFFFF99"/>
          </stop>
          <stop position="0.5">
            <color rgb="FFFFAFAF"/>
          </stop>
          <stop position="1">
            <color rgb="FFFFFF99"/>
          </stop>
        </gradientFill>
      </fill>
    </dxf>
    <dxf>
      <fill>
        <gradientFill>
          <stop position="0">
            <color rgb="FFFFFF00"/>
          </stop>
          <stop position="1">
            <color rgb="FFFF8F8F"/>
          </stop>
        </gradientFill>
      </fill>
    </dxf>
    <dxf>
      <font>
        <b/>
        <i/>
        <color rgb="FF9C0006"/>
      </font>
      <fill>
        <gradientFill>
          <stop position="0">
            <color rgb="FFFFFF99"/>
          </stop>
          <stop position="0.5">
            <color rgb="FFFFAFAF"/>
          </stop>
          <stop position="1">
            <color rgb="FFFFFF99"/>
          </stop>
        </gradientFill>
      </fill>
    </dxf>
    <dxf>
      <fill>
        <gradientFill>
          <stop position="0">
            <color rgb="FFFFFF00"/>
          </stop>
          <stop position="1">
            <color rgb="FFFF8F8F"/>
          </stop>
        </gradientFill>
      </fill>
    </dxf>
    <dxf>
      <font>
        <b/>
        <i/>
        <color rgb="FF9C0006"/>
      </font>
      <fill>
        <gradientFill>
          <stop position="0">
            <color rgb="FFFFFF99"/>
          </stop>
          <stop position="0.5">
            <color rgb="FFFFAFAF"/>
          </stop>
          <stop position="1">
            <color rgb="FFFFFF99"/>
          </stop>
        </gradientFill>
      </fill>
    </dxf>
    <dxf>
      <fill>
        <gradientFill>
          <stop position="0">
            <color rgb="FFFFFF00"/>
          </stop>
          <stop position="1">
            <color rgb="FFFF8F8F"/>
          </stop>
        </gradient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strike val="0"/>
        <color theme="1" tint="4.9989318521683403E-2"/>
      </font>
      <fill>
        <patternFill>
          <bgColor rgb="FFFFC7CE"/>
        </patternFill>
      </fill>
    </dxf>
    <dxf>
      <font>
        <b/>
        <i val="0"/>
        <color auto="1"/>
      </font>
      <fill>
        <gradientFill degree="135">
          <stop position="0">
            <color theme="0" tint="-0.1490218817712943"/>
          </stop>
          <stop position="1">
            <color rgb="FFFFFF0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rgb="FF9C0006"/>
      </font>
      <fill>
        <gradientFill>
          <stop position="0">
            <color rgb="FFFFFF99"/>
          </stop>
          <stop position="0.5">
            <color rgb="FFFFAFAF"/>
          </stop>
          <stop position="1">
            <color rgb="FFFFFF99"/>
          </stop>
        </gradientFill>
      </fill>
    </dxf>
    <dxf>
      <font>
        <b val="0"/>
        <i val="0"/>
      </font>
      <fill>
        <patternFill>
          <bgColor rgb="FFFF8F8F"/>
        </patternFill>
      </fill>
    </dxf>
    <dxf>
      <fill>
        <patternFill>
          <bgColor theme="9" tint="0.79998168889431442"/>
        </patternFill>
      </fill>
    </dxf>
    <dxf>
      <fill>
        <patternFill>
          <bgColor rgb="FFFFAFA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8585"/>
        </patternFill>
      </fill>
    </dxf>
    <dxf>
      <fill>
        <patternFill>
          <bgColor rgb="FFFF9B9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-0.24994659260841701"/>
        </patternFill>
      </fill>
    </dxf>
  </dxfs>
  <tableStyles count="0" defaultTableStyle="TableStyleMedium9" defaultPivotStyle="PivotStyleLight16"/>
  <colors>
    <mruColors>
      <color rgb="FF57201F"/>
      <color rgb="FFFF8F8F"/>
      <color rgb="FFFFAFAF"/>
      <color rgb="FFFFFF99"/>
      <color rgb="FFFFAB97"/>
      <color rgb="FFE0FFC1"/>
      <color rgb="FFFFBDBD"/>
      <color rgb="FFFF8989"/>
      <color rgb="FFFFFF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481304</xdr:colOff>
      <xdr:row>6</xdr:row>
      <xdr:rowOff>57150</xdr:rowOff>
    </xdr:from>
    <xdr:to>
      <xdr:col>14</xdr:col>
      <xdr:colOff>128214</xdr:colOff>
      <xdr:row>8</xdr:row>
      <xdr:rowOff>2529</xdr:rowOff>
    </xdr:to>
    <xdr:sp macro="" textlink="">
      <xdr:nvSpPr>
        <xdr:cNvPr id="2" name="Rectangle 18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7015454" y="1457325"/>
          <a:ext cx="218410" cy="316854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28</xdr:col>
      <xdr:colOff>547473</xdr:colOff>
      <xdr:row>6</xdr:row>
      <xdr:rowOff>113882</xdr:rowOff>
    </xdr:from>
    <xdr:to>
      <xdr:col>29</xdr:col>
      <xdr:colOff>196523</xdr:colOff>
      <xdr:row>8</xdr:row>
      <xdr:rowOff>284</xdr:rowOff>
    </xdr:to>
    <xdr:sp macro="" textlink="">
      <xdr:nvSpPr>
        <xdr:cNvPr id="3" name="Rectangle 18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12780786" y="1445087"/>
          <a:ext cx="211370" cy="25936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28</xdr:col>
      <xdr:colOff>544363</xdr:colOff>
      <xdr:row>7</xdr:row>
      <xdr:rowOff>231268</xdr:rowOff>
    </xdr:from>
    <xdr:to>
      <xdr:col>29</xdr:col>
      <xdr:colOff>193413</xdr:colOff>
      <xdr:row>8</xdr:row>
      <xdr:rowOff>243906</xdr:rowOff>
    </xdr:to>
    <xdr:sp macro="" textlink="">
      <xdr:nvSpPr>
        <xdr:cNvPr id="4" name="Rectangle 18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12777676" y="1688708"/>
          <a:ext cx="211370" cy="25937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13</xdr:col>
      <xdr:colOff>534731</xdr:colOff>
      <xdr:row>6</xdr:row>
      <xdr:rowOff>87612</xdr:rowOff>
    </xdr:from>
    <xdr:to>
      <xdr:col>14</xdr:col>
      <xdr:colOff>186891</xdr:colOff>
      <xdr:row>9</xdr:row>
      <xdr:rowOff>30375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5421056" y="1421112"/>
          <a:ext cx="223660" cy="561888"/>
          <a:chOff x="4434018" y="1204730"/>
          <a:chExt cx="261210" cy="430825"/>
        </a:xfrm>
      </xdr:grpSpPr>
      <xdr:sp macro="" textlink="">
        <xdr:nvSpPr>
          <xdr:cNvPr id="6" name="Rectangle 187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4437128" y="1204730"/>
            <a:ext cx="258100" cy="223286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27432" anchor="ctr" upright="1"/>
          <a:lstStyle/>
          <a:p>
            <a:pPr algn="ctr" rtl="0">
              <a:defRPr sz="1000"/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+</a:t>
            </a:r>
          </a:p>
        </xdr:txBody>
      </xdr:sp>
      <xdr:sp macro="" textlink="">
        <xdr:nvSpPr>
          <xdr:cNvPr id="7" name="Rectangle 187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4434018" y="1412268"/>
            <a:ext cx="258100" cy="223287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27432" anchor="ctr" upright="1"/>
          <a:lstStyle/>
          <a:p>
            <a:pPr algn="ctr" rtl="0">
              <a:defRPr sz="1000"/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+</a:t>
            </a:r>
          </a:p>
        </xdr:txBody>
      </xdr:sp>
    </xdr:grpSp>
    <xdr:clientData/>
  </xdr:twoCellAnchor>
  <xdr:twoCellAnchor>
    <xdr:from>
      <xdr:col>7</xdr:col>
      <xdr:colOff>96441</xdr:colOff>
      <xdr:row>9</xdr:row>
      <xdr:rowOff>754</xdr:rowOff>
    </xdr:from>
    <xdr:to>
      <xdr:col>7</xdr:col>
      <xdr:colOff>97616</xdr:colOff>
      <xdr:row>11</xdr:row>
      <xdr:rowOff>212981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3315891" y="2020054"/>
          <a:ext cx="1175" cy="707527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84616</xdr:colOff>
      <xdr:row>9</xdr:row>
      <xdr:rowOff>1247</xdr:rowOff>
    </xdr:from>
    <xdr:to>
      <xdr:col>21</xdr:col>
      <xdr:colOff>88742</xdr:colOff>
      <xdr:row>11</xdr:row>
      <xdr:rowOff>210023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10619266" y="2020547"/>
          <a:ext cx="4126" cy="70407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110289</xdr:colOff>
      <xdr:row>15</xdr:row>
      <xdr:rowOff>131846</xdr:rowOff>
    </xdr:from>
    <xdr:to>
      <xdr:col>53</xdr:col>
      <xdr:colOff>187993</xdr:colOff>
      <xdr:row>18</xdr:row>
      <xdr:rowOff>309312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7124947" y="3520741"/>
          <a:ext cx="2524125" cy="1200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CFX:  </a:t>
          </a:r>
          <a:r>
            <a:rPr lang="en-US" sz="1100" b="1">
              <a:solidFill>
                <a:srgbClr val="FF0000"/>
              </a:solidFill>
            </a:rPr>
            <a:t>REQUIRED</a:t>
          </a:r>
        </a:p>
        <a:p>
          <a:r>
            <a:rPr lang="en-US" sz="1100"/>
            <a:t>% Tolerance Allowed per Contract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Review your project specifications to determine the tolerance allowed.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Typically 0.2% Roadway</a:t>
          </a:r>
          <a:endParaRPr lang="en-US" sz="1100"/>
        </a:p>
        <a:p>
          <a:r>
            <a:rPr lang="en-US" sz="1100"/>
            <a:t>Typically 0.5% Shoulder</a:t>
          </a:r>
        </a:p>
        <a:p>
          <a:endParaRPr lang="en-US" sz="1100"/>
        </a:p>
      </xdr:txBody>
    </xdr:sp>
    <xdr:clientData/>
  </xdr:twoCellAnchor>
  <xdr:twoCellAnchor>
    <xdr:from>
      <xdr:col>50</xdr:col>
      <xdr:colOff>210553</xdr:colOff>
      <xdr:row>10</xdr:row>
      <xdr:rowOff>140369</xdr:rowOff>
    </xdr:from>
    <xdr:to>
      <xdr:col>51</xdr:col>
      <xdr:colOff>149142</xdr:colOff>
      <xdr:row>15</xdr:row>
      <xdr:rowOff>131846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>
          <a:stCxn id="11" idx="0"/>
        </xdr:cNvCxnSpPr>
      </xdr:nvCxnSpPr>
      <xdr:spPr>
        <a:xfrm flipH="1" flipV="1">
          <a:off x="17836816" y="2346158"/>
          <a:ext cx="550194" cy="117458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140368</xdr:colOff>
      <xdr:row>10</xdr:row>
      <xdr:rowOff>170448</xdr:rowOff>
    </xdr:from>
    <xdr:to>
      <xdr:col>54</xdr:col>
      <xdr:colOff>240632</xdr:colOff>
      <xdr:row>15</xdr:row>
      <xdr:rowOff>140368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 flipV="1">
          <a:off x="18378236" y="2376237"/>
          <a:ext cx="1935080" cy="115302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528019</xdr:colOff>
      <xdr:row>17</xdr:row>
      <xdr:rowOff>2630</xdr:rowOff>
    </xdr:from>
    <xdr:to>
      <xdr:col>19</xdr:col>
      <xdr:colOff>46395</xdr:colOff>
      <xdr:row>17</xdr:row>
      <xdr:rowOff>295143</xdr:rowOff>
    </xdr:to>
    <xdr:sp macro="" textlink="">
      <xdr:nvSpPr>
        <xdr:cNvPr id="44" name="Rectangle 187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Arrowheads="1"/>
        </xdr:cNvSpPr>
      </xdr:nvSpPr>
      <xdr:spPr bwMode="auto">
        <a:xfrm>
          <a:off x="528019" y="4100177"/>
          <a:ext cx="192315" cy="292513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528019</xdr:colOff>
      <xdr:row>17</xdr:row>
      <xdr:rowOff>2630</xdr:rowOff>
    </xdr:from>
    <xdr:to>
      <xdr:col>5</xdr:col>
      <xdr:colOff>46395</xdr:colOff>
      <xdr:row>17</xdr:row>
      <xdr:rowOff>295143</xdr:rowOff>
    </xdr:to>
    <xdr:sp macro="" textlink="">
      <xdr:nvSpPr>
        <xdr:cNvPr id="14" name="Rectangle 187">
          <a:extLst>
            <a:ext uri="{FF2B5EF4-FFF2-40B4-BE49-F238E27FC236}">
              <a16:creationId xmlns:a16="http://schemas.microsoft.com/office/drawing/2014/main" id="{0B4C0291-4E92-4D82-9E93-4291A40E6C39}"/>
            </a:ext>
          </a:extLst>
        </xdr:cNvPr>
        <xdr:cNvSpPr>
          <a:spLocks noChangeArrowheads="1"/>
        </xdr:cNvSpPr>
      </xdr:nvSpPr>
      <xdr:spPr bwMode="auto">
        <a:xfrm>
          <a:off x="8027703" y="4073314"/>
          <a:ext cx="190139" cy="292513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7</xdr:row>
      <xdr:rowOff>4860</xdr:rowOff>
    </xdr:from>
    <xdr:to>
      <xdr:col>19</xdr:col>
      <xdr:colOff>139144</xdr:colOff>
      <xdr:row>8</xdr:row>
      <xdr:rowOff>17497</xdr:rowOff>
    </xdr:to>
    <xdr:sp macro="" textlink="">
      <xdr:nvSpPr>
        <xdr:cNvPr id="3" name="Rectangle 18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12453494" y="1462185"/>
          <a:ext cx="211025" cy="260287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0</xdr:colOff>
      <xdr:row>8</xdr:row>
      <xdr:rowOff>1749</xdr:rowOff>
    </xdr:from>
    <xdr:to>
      <xdr:col>19</xdr:col>
      <xdr:colOff>136034</xdr:colOff>
      <xdr:row>9</xdr:row>
      <xdr:rowOff>14387</xdr:rowOff>
    </xdr:to>
    <xdr:sp macro="" textlink="">
      <xdr:nvSpPr>
        <xdr:cNvPr id="4" name="Rectangle 187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12450384" y="1706724"/>
          <a:ext cx="211025" cy="260288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95250</xdr:colOff>
      <xdr:row>9</xdr:row>
      <xdr:rowOff>754</xdr:rowOff>
    </xdr:from>
    <xdr:to>
      <xdr:col>7</xdr:col>
      <xdr:colOff>96442</xdr:colOff>
      <xdr:row>14</xdr:row>
      <xdr:rowOff>3402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 flipH="1">
          <a:off x="1772330" y="1861531"/>
          <a:ext cx="1192" cy="747639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481304</xdr:colOff>
      <xdr:row>6</xdr:row>
      <xdr:rowOff>57150</xdr:rowOff>
    </xdr:from>
    <xdr:to>
      <xdr:col>14</xdr:col>
      <xdr:colOff>128214</xdr:colOff>
      <xdr:row>8</xdr:row>
      <xdr:rowOff>2529</xdr:rowOff>
    </xdr:to>
    <xdr:sp macro="" textlink="">
      <xdr:nvSpPr>
        <xdr:cNvPr id="13" name="Rectangle 187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5614778" y="1300413"/>
          <a:ext cx="218410" cy="316353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553946</xdr:colOff>
      <xdr:row>6</xdr:row>
      <xdr:rowOff>80987</xdr:rowOff>
    </xdr:from>
    <xdr:to>
      <xdr:col>14</xdr:col>
      <xdr:colOff>199701</xdr:colOff>
      <xdr:row>8</xdr:row>
      <xdr:rowOff>24015</xdr:rowOff>
    </xdr:to>
    <xdr:sp macro="" textlink="">
      <xdr:nvSpPr>
        <xdr:cNvPr id="15" name="Rectangle 187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Arrowheads="1"/>
        </xdr:cNvSpPr>
      </xdr:nvSpPr>
      <xdr:spPr bwMode="auto">
        <a:xfrm>
          <a:off x="6192746" y="1319237"/>
          <a:ext cx="531580" cy="276403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32</xdr:col>
      <xdr:colOff>276225</xdr:colOff>
      <xdr:row>8</xdr:row>
      <xdr:rowOff>209550</xdr:rowOff>
    </xdr:from>
    <xdr:to>
      <xdr:col>36</xdr:col>
      <xdr:colOff>180975</xdr:colOff>
      <xdr:row>11</xdr:row>
      <xdr:rowOff>19049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15106650" y="1781175"/>
          <a:ext cx="2343150" cy="3047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Select Specfic Surfaced</a:t>
          </a:r>
          <a:r>
            <a:rPr lang="en-US" sz="1100" baseline="0"/>
            <a:t> </a:t>
          </a:r>
          <a:r>
            <a:rPr lang="en-US" sz="1100"/>
            <a:t>Measurement</a:t>
          </a:r>
        </a:p>
      </xdr:txBody>
    </xdr:sp>
    <xdr:clientData/>
  </xdr:twoCellAnchor>
  <xdr:twoCellAnchor>
    <xdr:from>
      <xdr:col>33</xdr:col>
      <xdr:colOff>0</xdr:colOff>
      <xdr:row>11</xdr:row>
      <xdr:rowOff>1749</xdr:rowOff>
    </xdr:from>
    <xdr:to>
      <xdr:col>33</xdr:col>
      <xdr:colOff>136034</xdr:colOff>
      <xdr:row>12</xdr:row>
      <xdr:rowOff>14387</xdr:rowOff>
    </xdr:to>
    <xdr:sp macro="" textlink="">
      <xdr:nvSpPr>
        <xdr:cNvPr id="17" name="Rectangle 187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Arrowheads="1"/>
        </xdr:cNvSpPr>
      </xdr:nvSpPr>
      <xdr:spPr bwMode="auto">
        <a:xfrm>
          <a:off x="10953750" y="1573374"/>
          <a:ext cx="136034" cy="260288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34</xdr:col>
      <xdr:colOff>228600</xdr:colOff>
      <xdr:row>11</xdr:row>
      <xdr:rowOff>19049</xdr:rowOff>
    </xdr:from>
    <xdr:to>
      <xdr:col>34</xdr:col>
      <xdr:colOff>304800</xdr:colOff>
      <xdr:row>12</xdr:row>
      <xdr:rowOff>142875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>
          <a:stCxn id="7" idx="2"/>
        </xdr:cNvCxnSpPr>
      </xdr:nvCxnSpPr>
      <xdr:spPr>
        <a:xfrm>
          <a:off x="16278225" y="2085974"/>
          <a:ext cx="76200" cy="37147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523875</xdr:colOff>
      <xdr:row>17</xdr:row>
      <xdr:rowOff>295275</xdr:rowOff>
    </xdr:from>
    <xdr:to>
      <xdr:col>37</xdr:col>
      <xdr:colOff>0</xdr:colOff>
      <xdr:row>21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4744700" y="3886200"/>
          <a:ext cx="2524125" cy="1200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CFX:  </a:t>
          </a:r>
          <a:r>
            <a:rPr lang="en-US" sz="1100" b="1">
              <a:solidFill>
                <a:srgbClr val="FF0000"/>
              </a:solidFill>
            </a:rPr>
            <a:t>REQUIRED</a:t>
          </a:r>
        </a:p>
        <a:p>
          <a:r>
            <a:rPr lang="en-US" sz="1100"/>
            <a:t>% Tolerance Allowed per Contract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Review your project specifications to determine the tolerance allowed.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Typically 0.2% Roadway</a:t>
          </a:r>
          <a:endParaRPr lang="en-US" sz="1100"/>
        </a:p>
        <a:p>
          <a:r>
            <a:rPr lang="en-US" sz="1100"/>
            <a:t>Typically 0.5% Shoulder</a:t>
          </a:r>
        </a:p>
        <a:p>
          <a:endParaRPr lang="en-US" sz="1100"/>
        </a:p>
      </xdr:txBody>
    </xdr:sp>
    <xdr:clientData/>
  </xdr:twoCellAnchor>
  <xdr:twoCellAnchor>
    <xdr:from>
      <xdr:col>34</xdr:col>
      <xdr:colOff>533400</xdr:colOff>
      <xdr:row>14</xdr:row>
      <xdr:rowOff>209550</xdr:rowOff>
    </xdr:from>
    <xdr:to>
      <xdr:col>35</xdr:col>
      <xdr:colOff>228600</xdr:colOff>
      <xdr:row>17</xdr:row>
      <xdr:rowOff>295275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 flipV="1">
          <a:off x="15973425" y="2771775"/>
          <a:ext cx="304800" cy="11144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628650</xdr:colOff>
      <xdr:row>6</xdr:row>
      <xdr:rowOff>66675</xdr:rowOff>
    </xdr:from>
    <xdr:to>
      <xdr:col>18</xdr:col>
      <xdr:colOff>274405</xdr:colOff>
      <xdr:row>8</xdr:row>
      <xdr:rowOff>9704</xdr:rowOff>
    </xdr:to>
    <xdr:sp macro="" textlink="">
      <xdr:nvSpPr>
        <xdr:cNvPr id="19" name="Rectangle 187">
          <a:extLst>
            <a:ext uri="{FF2B5EF4-FFF2-40B4-BE49-F238E27FC236}">
              <a16:creationId xmlns:a16="http://schemas.microsoft.com/office/drawing/2014/main" id="{3A54B748-4F65-4CD9-8A02-9EB68234B229}"/>
            </a:ext>
          </a:extLst>
        </xdr:cNvPr>
        <xdr:cNvSpPr>
          <a:spLocks noChangeArrowheads="1"/>
        </xdr:cNvSpPr>
      </xdr:nvSpPr>
      <xdr:spPr bwMode="auto">
        <a:xfrm>
          <a:off x="9810750" y="1304925"/>
          <a:ext cx="531580" cy="276404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D1:BN52"/>
  <sheetViews>
    <sheetView showGridLines="0" topLeftCell="D1" workbookViewId="0">
      <selection activeCell="Q4" sqref="Q4:R4"/>
    </sheetView>
  </sheetViews>
  <sheetFormatPr defaultRowHeight="12.75" x14ac:dyDescent="0.2"/>
  <cols>
    <col min="1" max="3" width="0" style="1" hidden="1" customWidth="1"/>
    <col min="4" max="4" width="8.28515625" style="1" customWidth="1"/>
    <col min="5" max="5" width="2.7109375" style="66" bestFit="1" customWidth="1"/>
    <col min="6" max="6" width="8.28515625" style="1" customWidth="1"/>
    <col min="7" max="7" width="4.28515625" style="1" customWidth="1"/>
    <col min="8" max="8" width="2.5703125" style="1" customWidth="1"/>
    <col min="9" max="9" width="4.28515625" style="1" customWidth="1"/>
    <col min="10" max="10" width="12.7109375" style="1" customWidth="1"/>
    <col min="11" max="12" width="10.7109375" style="1" customWidth="1"/>
    <col min="13" max="13" width="8.7109375" style="1" customWidth="1"/>
    <col min="14" max="14" width="8.5703125" style="1" customWidth="1"/>
    <col min="15" max="16" width="10.7109375" style="1" customWidth="1"/>
    <col min="17" max="17" width="9.140625" style="1"/>
    <col min="18" max="18" width="8.28515625" style="1" customWidth="1"/>
    <col min="19" max="19" width="1.85546875" style="66" customWidth="1"/>
    <col min="20" max="20" width="8.28515625" style="1" customWidth="1"/>
    <col min="21" max="21" width="4.28515625" style="1" customWidth="1"/>
    <col min="22" max="22" width="2.5703125" style="1" customWidth="1"/>
    <col min="23" max="23" width="4.28515625" style="1" customWidth="1"/>
    <col min="24" max="24" width="4.7109375" style="1" customWidth="1"/>
    <col min="25" max="25" width="6.7109375" style="1" customWidth="1"/>
    <col min="26" max="27" width="10.7109375" style="1" customWidth="1"/>
    <col min="28" max="28" width="9.140625" style="1"/>
    <col min="29" max="29" width="8.42578125" style="1" customWidth="1"/>
    <col min="30" max="31" width="10.7109375" style="1" customWidth="1"/>
    <col min="32" max="32" width="9.140625" style="1"/>
    <col min="33" max="33" width="4.85546875" style="1" customWidth="1"/>
    <col min="34" max="37" width="9.140625" style="18" customWidth="1"/>
    <col min="38" max="46" width="9.140625" style="18" hidden="1" customWidth="1"/>
    <col min="47" max="48" width="9.140625" style="18" customWidth="1"/>
    <col min="49" max="56" width="9.140625" style="1" customWidth="1"/>
    <col min="57" max="60" width="9.140625" style="1" hidden="1" customWidth="1"/>
    <col min="61" max="16384" width="9.140625" style="1"/>
  </cols>
  <sheetData>
    <row r="1" spans="4:66" s="9" customFormat="1" ht="20.100000000000001" customHeight="1" x14ac:dyDescent="0.25">
      <c r="D1" s="266" t="s">
        <v>19</v>
      </c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8"/>
      <c r="AV1" s="129"/>
      <c r="AW1" s="35"/>
      <c r="AX1" s="36"/>
      <c r="AY1" s="36"/>
      <c r="AZ1" s="36"/>
      <c r="BA1" s="36"/>
      <c r="BE1" s="127"/>
      <c r="BF1" s="127"/>
      <c r="BG1" s="127"/>
      <c r="BH1" s="127"/>
      <c r="BI1" s="127"/>
      <c r="BJ1" s="127"/>
      <c r="BK1" s="127"/>
      <c r="BL1" s="127"/>
      <c r="BM1" s="127"/>
      <c r="BN1" s="127"/>
    </row>
    <row r="2" spans="4:66" s="9" customFormat="1" ht="20.100000000000001" customHeight="1" x14ac:dyDescent="0.25">
      <c r="D2" s="267" t="s">
        <v>0</v>
      </c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H2" s="130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32" t="s">
        <v>52</v>
      </c>
      <c r="AV2" s="30"/>
      <c r="AW2" s="30"/>
      <c r="AX2" s="30"/>
      <c r="AY2" s="30"/>
      <c r="AZ2" s="36"/>
      <c r="BA2" s="36"/>
      <c r="BE2" s="127"/>
      <c r="BF2" s="127"/>
      <c r="BG2" s="127"/>
      <c r="BH2" s="127"/>
      <c r="BI2" s="127"/>
      <c r="BJ2" s="127"/>
      <c r="BK2" s="127"/>
      <c r="BL2" s="127"/>
      <c r="BM2" s="127"/>
      <c r="BN2" s="127"/>
    </row>
    <row r="3" spans="4:66" ht="9.9499999999999993" customHeight="1" x14ac:dyDescent="0.2">
      <c r="D3" s="53"/>
      <c r="E3" s="109"/>
      <c r="F3" s="53"/>
      <c r="G3" s="53"/>
      <c r="H3" s="53"/>
      <c r="I3" s="53"/>
      <c r="J3" s="54"/>
      <c r="K3" s="54"/>
      <c r="L3" s="54"/>
      <c r="M3" s="54"/>
      <c r="N3" s="54"/>
      <c r="O3" s="54"/>
      <c r="P3" s="54"/>
      <c r="Q3" s="19"/>
      <c r="R3" s="19"/>
      <c r="S3" s="109"/>
      <c r="T3" s="54"/>
      <c r="U3" s="54"/>
      <c r="V3" s="54"/>
      <c r="W3" s="53"/>
      <c r="X3" s="53"/>
      <c r="Y3" s="54"/>
      <c r="Z3" s="54"/>
      <c r="AA3" s="54"/>
      <c r="AB3" s="54"/>
      <c r="AC3" s="54"/>
      <c r="AD3" s="57"/>
      <c r="AE3" s="57"/>
      <c r="AF3" s="54"/>
      <c r="AU3" s="31"/>
      <c r="AV3" s="31" t="s">
        <v>51</v>
      </c>
      <c r="AW3" s="31"/>
      <c r="AX3" s="31"/>
      <c r="AY3" s="31"/>
      <c r="AZ3" s="38"/>
      <c r="BA3" s="38"/>
      <c r="BE3" s="18"/>
      <c r="BF3" s="18"/>
      <c r="BG3" s="18"/>
      <c r="BH3" s="18"/>
      <c r="BI3" s="18"/>
      <c r="BJ3" s="18"/>
      <c r="BK3" s="18"/>
      <c r="BL3" s="18"/>
      <c r="BM3" s="18"/>
      <c r="BN3" s="18"/>
    </row>
    <row r="4" spans="4:66" ht="15" x14ac:dyDescent="0.25">
      <c r="D4" s="53"/>
      <c r="E4" s="109"/>
      <c r="F4" s="53"/>
      <c r="G4" s="53"/>
      <c r="H4" s="53"/>
      <c r="I4" s="53"/>
      <c r="J4" s="54"/>
      <c r="K4" s="54"/>
      <c r="L4" s="54"/>
      <c r="M4" s="54"/>
      <c r="N4" s="55"/>
      <c r="O4" s="55"/>
      <c r="P4" s="55"/>
      <c r="Q4" s="243"/>
      <c r="R4" s="243"/>
      <c r="S4" s="109"/>
      <c r="T4" s="56"/>
      <c r="U4" s="54"/>
      <c r="V4" s="244" t="str">
        <f>IF($Q$4="Quality Control","QC",IF($Q$4="Verification","VT"," "))</f>
        <v xml:space="preserve"> </v>
      </c>
      <c r="W4" s="245"/>
      <c r="X4" s="58"/>
      <c r="Y4" s="55"/>
      <c r="Z4" s="54"/>
      <c r="AA4" s="54"/>
      <c r="AB4" s="54"/>
      <c r="AC4" s="54"/>
      <c r="AD4" s="54"/>
      <c r="AE4" s="54"/>
      <c r="AF4" s="54"/>
      <c r="AU4" s="132" t="s">
        <v>54</v>
      </c>
      <c r="AV4" s="133"/>
      <c r="AW4" s="41"/>
      <c r="AX4" s="41"/>
      <c r="AY4" s="38"/>
      <c r="AZ4" s="38"/>
      <c r="BA4" s="38"/>
      <c r="BE4" s="18"/>
      <c r="BF4" s="18"/>
      <c r="BG4" s="18"/>
      <c r="BH4" s="18"/>
      <c r="BI4" s="18"/>
      <c r="BJ4" s="18"/>
      <c r="BK4" s="18"/>
      <c r="BL4" s="18"/>
      <c r="BM4" s="18"/>
      <c r="BN4" s="18"/>
    </row>
    <row r="5" spans="4:66" ht="9" customHeight="1" thickBot="1" x14ac:dyDescent="0.3">
      <c r="D5" s="53"/>
      <c r="E5" s="109"/>
      <c r="F5" s="53"/>
      <c r="G5" s="53"/>
      <c r="H5" s="53"/>
      <c r="I5" s="53"/>
      <c r="J5" s="54"/>
      <c r="K5" s="54"/>
      <c r="L5" s="54"/>
      <c r="M5" s="54"/>
      <c r="N5" s="55"/>
      <c r="O5" s="45"/>
      <c r="P5" s="45"/>
      <c r="Q5" s="11"/>
      <c r="R5" s="11"/>
      <c r="S5" s="109"/>
      <c r="T5" s="45"/>
      <c r="U5" s="54"/>
      <c r="V5" s="54"/>
      <c r="W5" s="53"/>
      <c r="X5" s="53"/>
      <c r="Y5" s="55"/>
      <c r="Z5" s="54"/>
      <c r="AA5" s="54"/>
      <c r="AB5" s="54"/>
      <c r="AC5" s="54"/>
      <c r="AD5" s="54"/>
      <c r="AE5" s="54"/>
      <c r="AF5" s="54"/>
      <c r="AU5" s="134"/>
      <c r="AV5" s="131"/>
      <c r="AW5" s="38"/>
      <c r="AX5" s="38"/>
      <c r="AY5" s="38"/>
      <c r="AZ5" s="38"/>
      <c r="BA5" s="38"/>
      <c r="BE5" s="18"/>
      <c r="BF5" s="18"/>
      <c r="BG5" s="18"/>
      <c r="BH5" s="18"/>
      <c r="BI5" s="18"/>
      <c r="BJ5" s="18"/>
      <c r="BK5" s="18"/>
      <c r="BL5" s="18"/>
      <c r="BM5" s="18"/>
      <c r="BN5" s="18"/>
    </row>
    <row r="6" spans="4:66" s="27" customFormat="1" ht="32.25" customHeight="1" x14ac:dyDescent="0.25">
      <c r="D6" s="224" t="s">
        <v>33</v>
      </c>
      <c r="E6" s="225"/>
      <c r="F6" s="225"/>
      <c r="G6" s="225"/>
      <c r="H6" s="226"/>
      <c r="I6" s="226"/>
      <c r="J6" s="226"/>
      <c r="K6" s="14"/>
      <c r="L6" s="14" t="s">
        <v>35</v>
      </c>
      <c r="M6" s="227"/>
      <c r="N6" s="227"/>
      <c r="O6" s="227"/>
      <c r="P6" s="16" t="s">
        <v>37</v>
      </c>
      <c r="Q6" s="228"/>
      <c r="R6" s="228"/>
      <c r="S6" s="117"/>
      <c r="T6" s="229" t="s">
        <v>62</v>
      </c>
      <c r="U6" s="229"/>
      <c r="V6" s="242"/>
      <c r="W6" s="242"/>
      <c r="X6" s="242"/>
      <c r="Y6" s="242"/>
      <c r="Z6" s="13"/>
      <c r="AA6" s="14" t="s">
        <v>34</v>
      </c>
      <c r="AB6" s="228"/>
      <c r="AC6" s="228"/>
      <c r="AD6" s="13"/>
      <c r="AE6" s="14" t="s">
        <v>36</v>
      </c>
      <c r="AF6" s="64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</row>
    <row r="7" spans="4:66" s="12" customFormat="1" ht="9.75" customHeight="1" x14ac:dyDescent="0.25">
      <c r="D7" s="42"/>
      <c r="E7" s="43"/>
      <c r="F7" s="43"/>
      <c r="G7" s="44"/>
      <c r="H7" s="44"/>
      <c r="I7" s="44"/>
      <c r="J7" s="45"/>
      <c r="K7" s="45"/>
      <c r="L7" s="46"/>
      <c r="M7" s="46"/>
      <c r="N7" s="46"/>
      <c r="O7" s="46"/>
      <c r="P7" s="46"/>
      <c r="Q7" s="45"/>
      <c r="R7" s="45"/>
      <c r="S7" s="43"/>
      <c r="T7" s="47"/>
      <c r="U7" s="47"/>
      <c r="V7" s="45"/>
      <c r="W7" s="45"/>
      <c r="X7" s="45"/>
      <c r="Y7" s="45"/>
      <c r="Z7" s="45"/>
      <c r="AA7" s="46"/>
      <c r="AB7" s="46"/>
      <c r="AC7" s="48"/>
      <c r="AD7" s="45"/>
      <c r="AE7" s="49"/>
      <c r="AF7" s="50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</row>
    <row r="8" spans="4:66" ht="20.100000000000001" customHeight="1" x14ac:dyDescent="0.2">
      <c r="D8" s="181" t="s">
        <v>25</v>
      </c>
      <c r="E8" s="182"/>
      <c r="F8" s="182"/>
      <c r="G8" s="182"/>
      <c r="H8" s="183"/>
      <c r="I8" s="184" t="s">
        <v>26</v>
      </c>
      <c r="J8" s="185"/>
      <c r="K8" s="186"/>
      <c r="L8" s="187" t="s">
        <v>28</v>
      </c>
      <c r="M8" s="183"/>
      <c r="N8" s="118"/>
      <c r="O8" s="119"/>
      <c r="P8" s="187" t="s">
        <v>40</v>
      </c>
      <c r="Q8" s="188"/>
      <c r="R8" s="181" t="s">
        <v>25</v>
      </c>
      <c r="S8" s="182"/>
      <c r="T8" s="182"/>
      <c r="U8" s="182"/>
      <c r="V8" s="183"/>
      <c r="W8" s="184"/>
      <c r="X8" s="185"/>
      <c r="Y8" s="185"/>
      <c r="Z8" s="186"/>
      <c r="AA8" s="187" t="s">
        <v>28</v>
      </c>
      <c r="AB8" s="183"/>
      <c r="AC8" s="118">
        <v>200</v>
      </c>
      <c r="AD8" s="119">
        <v>20</v>
      </c>
      <c r="AE8" s="187" t="s">
        <v>40</v>
      </c>
      <c r="AF8" s="188"/>
      <c r="AN8" s="135" t="str">
        <f>IF(ISBLANK(O9),"",N8&amp;"."&amp;O8)</f>
        <v/>
      </c>
      <c r="AO8" s="136" t="str">
        <f>IF(ISBLANK(AD9),"",AC8&amp;"."&amp;AD8)</f>
        <v>200.20</v>
      </c>
      <c r="AT8" s="18" t="s">
        <v>23</v>
      </c>
      <c r="BE8" s="18"/>
      <c r="BF8" s="18"/>
      <c r="BG8" s="18"/>
      <c r="BH8" s="18"/>
      <c r="BI8" s="18"/>
      <c r="BJ8" s="18"/>
      <c r="BK8" s="18"/>
      <c r="BL8" s="18"/>
      <c r="BM8" s="18"/>
      <c r="BN8" s="18"/>
    </row>
    <row r="9" spans="4:66" ht="20.100000000000001" customHeight="1" thickBot="1" x14ac:dyDescent="0.3">
      <c r="D9" s="230" t="s">
        <v>32</v>
      </c>
      <c r="E9" s="231"/>
      <c r="F9" s="231"/>
      <c r="G9" s="231"/>
      <c r="H9" s="232"/>
      <c r="I9" s="233" t="s">
        <v>30</v>
      </c>
      <c r="J9" s="234"/>
      <c r="K9" s="235"/>
      <c r="L9" s="236" t="s">
        <v>29</v>
      </c>
      <c r="M9" s="232"/>
      <c r="N9" s="118"/>
      <c r="O9" s="119"/>
      <c r="P9" s="237" t="str">
        <f>IF(OR((AN9)="",(AN8)=""),"",(ABS(AN8-AN9)*100))</f>
        <v/>
      </c>
      <c r="Q9" s="238"/>
      <c r="R9" s="230" t="s">
        <v>32</v>
      </c>
      <c r="S9" s="231"/>
      <c r="T9" s="231"/>
      <c r="U9" s="231"/>
      <c r="V9" s="232"/>
      <c r="W9" s="239"/>
      <c r="X9" s="240"/>
      <c r="Y9" s="240"/>
      <c r="Z9" s="241"/>
      <c r="AA9" s="236" t="s">
        <v>29</v>
      </c>
      <c r="AB9" s="232"/>
      <c r="AC9" s="118">
        <v>500</v>
      </c>
      <c r="AD9" s="119">
        <v>50</v>
      </c>
      <c r="AE9" s="237">
        <f>IF(OR((AO9)="",(AO8)=""),"",(ABS(AO8-AO9)*100))</f>
        <v>30030</v>
      </c>
      <c r="AF9" s="238"/>
      <c r="AH9" s="170">
        <f>IF(AH11="Input Tolerance in M11",1,0)</f>
        <v>0</v>
      </c>
      <c r="AI9" s="170">
        <f>IF(AI11="Input Tolerance in P11",1,0)</f>
        <v>0</v>
      </c>
      <c r="AJ9" s="170">
        <f>IF(AJ11="Input Tolerance in S11",1,0)</f>
        <v>0</v>
      </c>
      <c r="AK9" s="170">
        <f>IF(AK11="Input Tolerance in V11",1,0)</f>
        <v>0</v>
      </c>
      <c r="AN9" s="137" t="str">
        <f>IF(ISBLANK(O9),"",N9&amp;"."&amp;O9)</f>
        <v/>
      </c>
      <c r="AO9" s="138" t="str">
        <f>IF(ISBLANK(AD9),"",AC9&amp;"."&amp;AD9)</f>
        <v>500.50</v>
      </c>
      <c r="AT9" s="18" t="s">
        <v>41</v>
      </c>
      <c r="BE9" s="18"/>
      <c r="BF9" s="18"/>
      <c r="BG9" s="18"/>
      <c r="BH9" s="18"/>
      <c r="BI9" s="18"/>
      <c r="BJ9" s="18"/>
      <c r="BK9" s="18"/>
      <c r="BL9" s="18"/>
      <c r="BM9" s="18"/>
      <c r="BN9" s="18"/>
    </row>
    <row r="10" spans="4:66" ht="20.100000000000001" customHeight="1" x14ac:dyDescent="0.2">
      <c r="D10" s="197" t="s">
        <v>3</v>
      </c>
      <c r="E10" s="198"/>
      <c r="F10" s="199"/>
      <c r="G10" s="206" t="s">
        <v>21</v>
      </c>
      <c r="H10" s="209" t="s">
        <v>22</v>
      </c>
      <c r="I10" s="210"/>
      <c r="J10" s="214" t="s">
        <v>4</v>
      </c>
      <c r="K10" s="215"/>
      <c r="L10" s="216"/>
      <c r="M10" s="217"/>
      <c r="N10" s="218" t="s">
        <v>5</v>
      </c>
      <c r="O10" s="216"/>
      <c r="P10" s="216"/>
      <c r="Q10" s="217"/>
      <c r="R10" s="197" t="s">
        <v>3</v>
      </c>
      <c r="S10" s="198"/>
      <c r="T10" s="199"/>
      <c r="U10" s="206" t="s">
        <v>21</v>
      </c>
      <c r="V10" s="209" t="s">
        <v>22</v>
      </c>
      <c r="W10" s="250"/>
      <c r="X10" s="218" t="s">
        <v>4</v>
      </c>
      <c r="Y10" s="216"/>
      <c r="Z10" s="216"/>
      <c r="AA10" s="216"/>
      <c r="AB10" s="217"/>
      <c r="AC10" s="247" t="s">
        <v>5</v>
      </c>
      <c r="AD10" s="248"/>
      <c r="AE10" s="248"/>
      <c r="AF10" s="249"/>
      <c r="AH10" s="170">
        <f>IF(AH14="Select Surfaced Measured and Type of Asphalt for Section 1",1,0)</f>
        <v>0</v>
      </c>
      <c r="AI10" s="170">
        <f>IF(AI14="Select Surfaced Measured and Type of Asphalt for Section 1",1,0)</f>
        <v>0</v>
      </c>
      <c r="AJ10" s="170">
        <f>IF(AJ14="Select Surfaced Measured and Type of Asphalt for Section 2",1,0)</f>
        <v>0</v>
      </c>
      <c r="AK10" s="170">
        <f>IF(AK14="Select Surfaced Measured and Type of Asphalt for Section 2",1,0)</f>
        <v>0</v>
      </c>
      <c r="AT10" s="18" t="s">
        <v>27</v>
      </c>
      <c r="AU10" s="218" t="s">
        <v>4</v>
      </c>
      <c r="AV10" s="216"/>
      <c r="AW10" s="216"/>
      <c r="AX10" s="216"/>
      <c r="AY10" s="265"/>
      <c r="AZ10" s="247" t="s">
        <v>5</v>
      </c>
      <c r="BA10" s="248"/>
      <c r="BB10" s="248"/>
      <c r="BC10" s="260"/>
      <c r="BE10" s="18"/>
      <c r="BF10" s="18"/>
      <c r="BG10" s="18"/>
      <c r="BH10" s="18"/>
      <c r="BI10" s="18"/>
      <c r="BJ10" s="18"/>
      <c r="BK10" s="18"/>
      <c r="BL10" s="18"/>
      <c r="BM10" s="18"/>
      <c r="BN10" s="18"/>
    </row>
    <row r="11" spans="4:66" ht="22.5" customHeight="1" x14ac:dyDescent="0.25">
      <c r="D11" s="200"/>
      <c r="E11" s="201"/>
      <c r="F11" s="202"/>
      <c r="G11" s="207"/>
      <c r="H11" s="211"/>
      <c r="I11" s="210"/>
      <c r="J11" s="219" t="s">
        <v>6</v>
      </c>
      <c r="K11" s="221" t="s">
        <v>7</v>
      </c>
      <c r="L11" s="222"/>
      <c r="M11" s="167"/>
      <c r="N11" s="223" t="s">
        <v>42</v>
      </c>
      <c r="O11" s="221" t="s">
        <v>7</v>
      </c>
      <c r="P11" s="222"/>
      <c r="Q11" s="167"/>
      <c r="R11" s="201"/>
      <c r="S11" s="201"/>
      <c r="T11" s="202"/>
      <c r="U11" s="207"/>
      <c r="V11" s="211"/>
      <c r="W11" s="210"/>
      <c r="X11" s="251" t="s">
        <v>6</v>
      </c>
      <c r="Y11" s="252"/>
      <c r="Z11" s="253" t="s">
        <v>7</v>
      </c>
      <c r="AA11" s="253"/>
      <c r="AB11" s="167"/>
      <c r="AC11" s="223" t="s">
        <v>42</v>
      </c>
      <c r="AD11" s="246" t="s">
        <v>7</v>
      </c>
      <c r="AE11" s="246"/>
      <c r="AF11" s="167"/>
      <c r="AH11" s="180" t="str">
        <f>IF($I$8="Existing Pavement",IF(ISBLANK($M$11),"Input N/A for Tolerance"),IF(ISBLANK($M$11),(IF(SUM($K$14:$L$33)=0," ","Input Tolerance in M11"))," "))</f>
        <v xml:space="preserve"> </v>
      </c>
      <c r="AI11" s="180" t="str">
        <f>IF($I$8="Existing Pavement",IF(ISBLANK($Q$11),"Input N/A for Tolerance"),IF(ISBLANK($Q$11),(IF(SUM($O$14:$P$33)=0," ","Input Tolerance in Q11"))," "))</f>
        <v xml:space="preserve"> </v>
      </c>
      <c r="AJ11" s="180" t="str">
        <f>IF($W$8="Existing Pavement",IF(ISBLANK($AB$11),"Input N/A for Tolerance"),IF(ISBLANK($AB$11),(IF(SUM($Z$14:$AA$33)=0," ","Input Tolerance in Q11"))," "))</f>
        <v xml:space="preserve"> </v>
      </c>
      <c r="AK11" s="180" t="str">
        <f>IF($W$8="Existing Pavement",IF(ISBLANK($AF$11),"Input N/A for Tolerance"),IF(ISBLANK($AF$11),(IF(SUM($AD$14:$AE$33)=0," ","Input Tolerance in Q11"))," "))</f>
        <v xml:space="preserve"> </v>
      </c>
      <c r="AU11" s="261" t="s">
        <v>6</v>
      </c>
      <c r="AV11" s="262"/>
      <c r="AW11" s="253" t="s">
        <v>7</v>
      </c>
      <c r="AX11" s="253"/>
      <c r="AY11" s="17"/>
      <c r="AZ11" s="219" t="s">
        <v>42</v>
      </c>
      <c r="BA11" s="246" t="s">
        <v>7</v>
      </c>
      <c r="BB11" s="246"/>
      <c r="BC11" s="17"/>
      <c r="BE11" s="18"/>
      <c r="BF11" s="18"/>
      <c r="BG11" s="18"/>
      <c r="BH11" s="18"/>
      <c r="BI11" s="18"/>
      <c r="BJ11" s="18"/>
      <c r="BK11" s="18"/>
      <c r="BL11" s="18"/>
      <c r="BM11" s="18"/>
      <c r="BN11" s="18"/>
    </row>
    <row r="12" spans="4:66" ht="20.100000000000001" customHeight="1" thickBot="1" x14ac:dyDescent="0.25">
      <c r="D12" s="203"/>
      <c r="E12" s="204"/>
      <c r="F12" s="205"/>
      <c r="G12" s="208"/>
      <c r="H12" s="212"/>
      <c r="I12" s="213"/>
      <c r="J12" s="220"/>
      <c r="K12" s="20" t="s">
        <v>8</v>
      </c>
      <c r="L12" s="20" t="s">
        <v>9</v>
      </c>
      <c r="M12" s="15" t="s">
        <v>20</v>
      </c>
      <c r="N12" s="220"/>
      <c r="O12" s="20" t="s">
        <v>8</v>
      </c>
      <c r="P12" s="20" t="s">
        <v>9</v>
      </c>
      <c r="Q12" s="15" t="s">
        <v>20</v>
      </c>
      <c r="R12" s="203"/>
      <c r="S12" s="204"/>
      <c r="T12" s="205"/>
      <c r="U12" s="208"/>
      <c r="V12" s="212"/>
      <c r="W12" s="213"/>
      <c r="X12" s="203"/>
      <c r="Y12" s="205"/>
      <c r="Z12" s="20" t="s">
        <v>8</v>
      </c>
      <c r="AA12" s="20" t="s">
        <v>9</v>
      </c>
      <c r="AB12" s="15" t="s">
        <v>20</v>
      </c>
      <c r="AC12" s="220"/>
      <c r="AD12" s="22" t="s">
        <v>8</v>
      </c>
      <c r="AE12" s="22" t="s">
        <v>9</v>
      </c>
      <c r="AF12" s="23" t="s">
        <v>20</v>
      </c>
      <c r="AH12" s="180"/>
      <c r="AI12" s="180"/>
      <c r="AJ12" s="180"/>
      <c r="AK12" s="180"/>
      <c r="AU12" s="263"/>
      <c r="AV12" s="264"/>
      <c r="AW12" s="20" t="s">
        <v>8</v>
      </c>
      <c r="AX12" s="20" t="s">
        <v>9</v>
      </c>
      <c r="AY12" s="15" t="s">
        <v>20</v>
      </c>
      <c r="AZ12" s="220"/>
      <c r="BA12" s="22" t="s">
        <v>8</v>
      </c>
      <c r="BB12" s="22" t="s">
        <v>9</v>
      </c>
      <c r="BC12" s="23" t="s">
        <v>20</v>
      </c>
      <c r="BE12" s="18"/>
      <c r="BF12" s="18"/>
      <c r="BG12" s="18"/>
      <c r="BH12" s="18"/>
      <c r="BI12" s="18"/>
      <c r="BJ12" s="18"/>
      <c r="BK12" s="18"/>
      <c r="BL12" s="18"/>
      <c r="BM12" s="18"/>
      <c r="BN12" s="18"/>
    </row>
    <row r="13" spans="4:66" ht="20.100000000000001" hidden="1" customHeight="1" thickTop="1" x14ac:dyDescent="0.2">
      <c r="D13" s="76"/>
      <c r="E13" s="106"/>
      <c r="F13" s="71"/>
      <c r="G13" s="89"/>
      <c r="H13" s="90"/>
      <c r="I13" s="90"/>
      <c r="J13" s="91"/>
      <c r="K13" s="92"/>
      <c r="L13" s="92"/>
      <c r="M13" s="93"/>
      <c r="N13" s="91"/>
      <c r="O13" s="92"/>
      <c r="P13" s="92"/>
      <c r="Q13" s="93"/>
      <c r="R13" s="94"/>
      <c r="S13" s="114"/>
      <c r="T13" s="91"/>
      <c r="U13" s="89"/>
      <c r="V13" s="90"/>
      <c r="W13" s="90"/>
      <c r="X13" s="95"/>
      <c r="Y13" s="91"/>
      <c r="Z13" s="92"/>
      <c r="AA13" s="92"/>
      <c r="AB13" s="93"/>
      <c r="AC13" s="91"/>
      <c r="AD13" s="96"/>
      <c r="AE13" s="96"/>
      <c r="AF13" s="96"/>
      <c r="AH13" s="180"/>
      <c r="AI13" s="180"/>
      <c r="AJ13" s="180"/>
      <c r="AK13" s="180"/>
      <c r="BE13" s="18"/>
      <c r="BF13" s="18"/>
      <c r="BG13" s="18"/>
      <c r="BH13" s="18"/>
      <c r="BI13" s="18"/>
      <c r="BJ13" s="18"/>
      <c r="BK13" s="18"/>
      <c r="BL13" s="18"/>
      <c r="BM13" s="18"/>
      <c r="BN13" s="18"/>
    </row>
    <row r="14" spans="4:66" ht="27" customHeight="1" thickTop="1" x14ac:dyDescent="0.2">
      <c r="D14" s="115"/>
      <c r="E14" s="144" t="s">
        <v>76</v>
      </c>
      <c r="F14" s="125"/>
      <c r="G14" s="60"/>
      <c r="H14" s="88" t="s">
        <v>18</v>
      </c>
      <c r="I14" s="62"/>
      <c r="J14" s="2"/>
      <c r="K14" s="3"/>
      <c r="L14" s="3"/>
      <c r="M14" s="149">
        <f>IF($I$8="Existing Pavement","N/A",IF(ISBLANK(L14),0, IF(ISBLANK(K14),"Input Design %",ABS(K14-L14))))</f>
        <v>0</v>
      </c>
      <c r="N14" s="2"/>
      <c r="O14" s="3"/>
      <c r="P14" s="3"/>
      <c r="Q14" s="149">
        <f>IF($I$8="Existing Pavement","N/A",IF(ISBLANK(P14),0,IF(ISBLANK(O14),"Input Design %",ABS(O14-P14))))</f>
        <v>0</v>
      </c>
      <c r="R14" s="115"/>
      <c r="S14" s="144" t="s">
        <v>76</v>
      </c>
      <c r="T14" s="125"/>
      <c r="U14" s="60"/>
      <c r="V14" s="88" t="s">
        <v>18</v>
      </c>
      <c r="W14" s="62"/>
      <c r="X14" s="189"/>
      <c r="Y14" s="190"/>
      <c r="Z14" s="3"/>
      <c r="AA14" s="3"/>
      <c r="AB14" s="149">
        <f>IF($W$8="Existing Pavement","N/A",IF(ISBLANK(AA14),0,IF(ISBLANK(Z14),"Input Design %",ABS(Z14-AA14))))</f>
        <v>0</v>
      </c>
      <c r="AC14" s="150"/>
      <c r="AD14" s="148"/>
      <c r="AE14" s="3"/>
      <c r="AF14" s="149">
        <f>IF($W$8="Existing Pavement","N/A",IF(ISBLANK(AE14),0, IF(ISBLANK(AD14),"Input Design %",ABS(AD14-AE14))))</f>
        <v>0</v>
      </c>
      <c r="AH14" s="177" t="str">
        <f>IF(SUM($K$14:$L$31)=0, " ", IF(AND(ISBLANK($I$9),ISBLANK($I$8)),"Select Surfaced Measured and Type of Asphalt for Section 1"," "))</f>
        <v xml:space="preserve"> </v>
      </c>
      <c r="AI14" s="177" t="str">
        <f>IF(SUM($K$14:$L$31)=0, " ", IF(AND(ISBLANK($I$9),ISBLANK($I$8)),"Select Surfaced Measured and Type of Asphalt for Section 1"," "))</f>
        <v xml:space="preserve"> </v>
      </c>
      <c r="AJ14" s="177" t="str">
        <f>IF(SUM($Z$14:$AA$31)=0, " ", IF(AND(ISBLANK($W$9),ISBLANK($W$8)),"Select Surfaced Measured and Type of Asphalt for Section 2"," "))</f>
        <v xml:space="preserve"> </v>
      </c>
      <c r="AK14" s="177" t="str">
        <f>IF(SUM($AD$14:$AE$31)=0, " ", IF(AND(ISBLANK($W$9),ISBLANK($W$8)),"Select Surfaced Measured and Type of Asphalt for Section 2"," "))</f>
        <v xml:space="preserve"> </v>
      </c>
      <c r="AP14" s="139"/>
      <c r="AR14" s="139"/>
      <c r="AT14" s="18" t="s">
        <v>24</v>
      </c>
      <c r="AZ14" s="26"/>
      <c r="BE14" s="18"/>
      <c r="BF14" s="18" t="str">
        <f>IF(ISBLANK(D14),"","Input Sta No")</f>
        <v/>
      </c>
      <c r="BG14" s="18" t="str">
        <f>IF(ISBLANK(R14),"","Input Sta No")</f>
        <v/>
      </c>
      <c r="BH14" s="18">
        <f>IF(M14&gt;$M$11,1,0)+IF(AB14&gt;$AB$11,1,0)+IF(AF14&gt;$AF$11,1,0)+IF(Q14&gt;$Q$11,1,0)</f>
        <v>0</v>
      </c>
      <c r="BI14" s="168"/>
      <c r="BJ14" s="18"/>
      <c r="BK14" s="18"/>
      <c r="BL14" s="18"/>
      <c r="BM14" s="18"/>
      <c r="BN14" s="18"/>
    </row>
    <row r="15" spans="4:66" ht="27" customHeight="1" x14ac:dyDescent="0.2">
      <c r="D15" s="115"/>
      <c r="E15" s="146" t="s">
        <v>76</v>
      </c>
      <c r="F15" s="126"/>
      <c r="G15" s="61"/>
      <c r="H15" s="52" t="s">
        <v>18</v>
      </c>
      <c r="I15" s="63"/>
      <c r="J15" s="4"/>
      <c r="K15" s="3"/>
      <c r="L15" s="3"/>
      <c r="M15" s="149">
        <f t="shared" ref="M15:M33" si="0">IF($I$8="Existing Pavement","N/A",IF(ISBLANK(L15),0, IF(ISBLANK(K15),"Input Design %",ABS(K15-L15))))</f>
        <v>0</v>
      </c>
      <c r="N15" s="4"/>
      <c r="O15" s="3"/>
      <c r="P15" s="5"/>
      <c r="Q15" s="149">
        <f t="shared" ref="Q15:Q33" si="1">IF($I$8="Existing Pavement","N/A",IF(ISBLANK(P15),0,IF(ISBLANK(O15),"Input Design %",ABS(O15-P15))))</f>
        <v>0</v>
      </c>
      <c r="R15" s="115"/>
      <c r="S15" s="146" t="s">
        <v>76</v>
      </c>
      <c r="T15" s="126"/>
      <c r="U15" s="61"/>
      <c r="V15" s="51" t="s">
        <v>18</v>
      </c>
      <c r="W15" s="63"/>
      <c r="X15" s="191"/>
      <c r="Y15" s="192"/>
      <c r="Z15" s="6"/>
      <c r="AA15" s="5"/>
      <c r="AB15" s="149">
        <f t="shared" ref="AB15:AB33" si="2">IF($W$8="Existing Pavement","N/A",IF(ISBLANK(AA15),0,IF(ISBLANK(Z15),"Input Design %",ABS(Z15-AA15))))</f>
        <v>0</v>
      </c>
      <c r="AC15" s="150"/>
      <c r="AD15" s="148"/>
      <c r="AE15" s="5"/>
      <c r="AF15" s="149">
        <f t="shared" ref="AF15:AF33" si="3">IF($W$8="Existing Pavement","N/A",IF(ISBLANK(AE15),0, IF(ISBLANK(AD15),"Input Design %",ABS(AD15-AE15))))</f>
        <v>0</v>
      </c>
      <c r="AH15" s="177"/>
      <c r="AI15" s="177"/>
      <c r="AJ15" s="177"/>
      <c r="AK15" s="177"/>
      <c r="AP15" s="139"/>
      <c r="AR15" s="139"/>
      <c r="AT15" s="18" t="s">
        <v>26</v>
      </c>
      <c r="AU15" s="139"/>
      <c r="BE15" s="18"/>
      <c r="BF15" s="18" t="str">
        <f t="shared" ref="BF15:BF36" si="4">IF(ISBLANK(D15),"","Input Sta No")</f>
        <v/>
      </c>
      <c r="BG15" s="18" t="str">
        <f t="shared" ref="BG15:BG33" si="5">IF(ISBLANK(R15),"","Input Sta No")</f>
        <v/>
      </c>
      <c r="BH15" s="18">
        <f t="shared" ref="BH15:BH33" si="6">IF(M15&gt;$M$11,1,0)+IF(AB15&gt;$AB$11,1,0)+IF(AF15&gt;$AF$11,1,0)+IF(Q15&gt;$Q$11,1,0)</f>
        <v>0</v>
      </c>
      <c r="BI15" s="18"/>
      <c r="BJ15" s="18"/>
      <c r="BK15" s="18"/>
      <c r="BL15" s="18"/>
      <c r="BM15" s="18"/>
      <c r="BN15" s="18"/>
    </row>
    <row r="16" spans="4:66" ht="27" customHeight="1" x14ac:dyDescent="0.2">
      <c r="D16" s="115"/>
      <c r="E16" s="146" t="s">
        <v>76</v>
      </c>
      <c r="F16" s="126"/>
      <c r="G16" s="61"/>
      <c r="H16" s="51" t="s">
        <v>18</v>
      </c>
      <c r="I16" s="63"/>
      <c r="J16" s="4"/>
      <c r="K16" s="3"/>
      <c r="L16" s="3"/>
      <c r="M16" s="149">
        <f t="shared" si="0"/>
        <v>0</v>
      </c>
      <c r="N16" s="4"/>
      <c r="O16" s="3"/>
      <c r="P16" s="5"/>
      <c r="Q16" s="149">
        <f t="shared" si="1"/>
        <v>0</v>
      </c>
      <c r="R16" s="115"/>
      <c r="S16" s="146" t="s">
        <v>76</v>
      </c>
      <c r="T16" s="126"/>
      <c r="U16" s="61"/>
      <c r="V16" s="51" t="s">
        <v>18</v>
      </c>
      <c r="W16" s="63"/>
      <c r="X16" s="191"/>
      <c r="Y16" s="192"/>
      <c r="Z16" s="6"/>
      <c r="AA16" s="5"/>
      <c r="AB16" s="149">
        <f t="shared" si="2"/>
        <v>0</v>
      </c>
      <c r="AC16" s="4"/>
      <c r="AD16" s="148"/>
      <c r="AE16" s="5"/>
      <c r="AF16" s="149">
        <f t="shared" si="3"/>
        <v>0</v>
      </c>
      <c r="AH16" s="177"/>
      <c r="AI16" s="177"/>
      <c r="AJ16" s="177"/>
      <c r="AK16" s="177"/>
      <c r="AP16" s="139" t="str">
        <f>IF(ISBLANK(AE16),"",AE16)</f>
        <v/>
      </c>
      <c r="AR16" s="139"/>
      <c r="AT16" s="18" t="s">
        <v>38</v>
      </c>
      <c r="BE16" s="18"/>
      <c r="BF16" s="18" t="str">
        <f t="shared" si="4"/>
        <v/>
      </c>
      <c r="BG16" s="18" t="str">
        <f t="shared" si="5"/>
        <v/>
      </c>
      <c r="BH16" s="18">
        <f t="shared" si="6"/>
        <v>0</v>
      </c>
      <c r="BI16" s="18"/>
      <c r="BJ16" s="18"/>
      <c r="BK16" s="18"/>
      <c r="BL16" s="18"/>
      <c r="BM16" s="18"/>
      <c r="BN16" s="18"/>
    </row>
    <row r="17" spans="4:66" ht="27" customHeight="1" x14ac:dyDescent="0.2">
      <c r="D17" s="115"/>
      <c r="E17" s="146" t="s">
        <v>76</v>
      </c>
      <c r="F17" s="126"/>
      <c r="G17" s="61"/>
      <c r="H17" s="51" t="s">
        <v>18</v>
      </c>
      <c r="I17" s="63"/>
      <c r="J17" s="4"/>
      <c r="K17" s="3"/>
      <c r="L17" s="3"/>
      <c r="M17" s="149">
        <f t="shared" si="0"/>
        <v>0</v>
      </c>
      <c r="N17" s="4"/>
      <c r="O17" s="3"/>
      <c r="P17" s="5"/>
      <c r="Q17" s="149">
        <f t="shared" si="1"/>
        <v>0</v>
      </c>
      <c r="R17" s="115"/>
      <c r="S17" s="146" t="s">
        <v>76</v>
      </c>
      <c r="T17" s="126"/>
      <c r="U17" s="61"/>
      <c r="V17" s="51" t="s">
        <v>18</v>
      </c>
      <c r="W17" s="63"/>
      <c r="X17" s="191"/>
      <c r="Y17" s="192"/>
      <c r="Z17" s="6"/>
      <c r="AA17" s="5"/>
      <c r="AB17" s="149">
        <f t="shared" si="2"/>
        <v>0</v>
      </c>
      <c r="AC17" s="4"/>
      <c r="AD17" s="148"/>
      <c r="AE17" s="5"/>
      <c r="AF17" s="149">
        <f t="shared" si="3"/>
        <v>0</v>
      </c>
      <c r="AP17" s="139"/>
      <c r="AR17" s="139"/>
      <c r="AT17" s="18" t="s">
        <v>43</v>
      </c>
      <c r="BE17" s="18"/>
      <c r="BF17" s="18" t="str">
        <f t="shared" si="4"/>
        <v/>
      </c>
      <c r="BG17" s="18" t="str">
        <f t="shared" si="5"/>
        <v/>
      </c>
      <c r="BH17" s="18">
        <f t="shared" si="6"/>
        <v>0</v>
      </c>
      <c r="BI17" s="18"/>
      <c r="BJ17" s="18"/>
      <c r="BK17" s="18"/>
      <c r="BL17" s="18"/>
      <c r="BM17" s="18"/>
      <c r="BN17" s="18"/>
    </row>
    <row r="18" spans="4:66" ht="27" customHeight="1" x14ac:dyDescent="0.2">
      <c r="D18" s="115"/>
      <c r="E18" s="146" t="s">
        <v>76</v>
      </c>
      <c r="F18" s="126"/>
      <c r="G18" s="61"/>
      <c r="H18" s="51" t="s">
        <v>18</v>
      </c>
      <c r="I18" s="63"/>
      <c r="J18" s="4"/>
      <c r="K18" s="3"/>
      <c r="L18" s="5"/>
      <c r="M18" s="149">
        <f t="shared" si="0"/>
        <v>0</v>
      </c>
      <c r="N18" s="4"/>
      <c r="O18" s="3"/>
      <c r="P18" s="5"/>
      <c r="Q18" s="149">
        <f t="shared" si="1"/>
        <v>0</v>
      </c>
      <c r="R18" s="115"/>
      <c r="S18" s="146" t="s">
        <v>76</v>
      </c>
      <c r="T18" s="126"/>
      <c r="U18" s="61"/>
      <c r="V18" s="51" t="s">
        <v>18</v>
      </c>
      <c r="W18" s="63"/>
      <c r="X18" s="191"/>
      <c r="Y18" s="192"/>
      <c r="Z18" s="6"/>
      <c r="AA18" s="5"/>
      <c r="AB18" s="149">
        <f t="shared" si="2"/>
        <v>0</v>
      </c>
      <c r="AC18" s="4"/>
      <c r="AD18" s="148"/>
      <c r="AE18" s="5"/>
      <c r="AF18" s="149">
        <f t="shared" si="3"/>
        <v>0</v>
      </c>
      <c r="AP18" s="139"/>
      <c r="AR18" s="139"/>
      <c r="AT18" s="18" t="s">
        <v>44</v>
      </c>
      <c r="AU18" s="139"/>
      <c r="BE18" s="18"/>
      <c r="BF18" s="18" t="str">
        <f t="shared" si="4"/>
        <v/>
      </c>
      <c r="BG18" s="18" t="str">
        <f t="shared" si="5"/>
        <v/>
      </c>
      <c r="BH18" s="18">
        <f t="shared" si="6"/>
        <v>0</v>
      </c>
      <c r="BI18" s="18"/>
      <c r="BJ18" s="18"/>
      <c r="BK18" s="18"/>
      <c r="BL18" s="18"/>
      <c r="BM18" s="18"/>
      <c r="BN18" s="18"/>
    </row>
    <row r="19" spans="4:66" ht="27" customHeight="1" x14ac:dyDescent="0.2">
      <c r="D19" s="115"/>
      <c r="E19" s="144" t="s">
        <v>76</v>
      </c>
      <c r="F19" s="126"/>
      <c r="G19" s="61"/>
      <c r="H19" s="51" t="s">
        <v>18</v>
      </c>
      <c r="I19" s="63"/>
      <c r="J19" s="4"/>
      <c r="K19" s="3"/>
      <c r="L19" s="5"/>
      <c r="M19" s="149">
        <f t="shared" si="0"/>
        <v>0</v>
      </c>
      <c r="N19" s="4"/>
      <c r="O19" s="3"/>
      <c r="P19" s="5"/>
      <c r="Q19" s="149">
        <f t="shared" si="1"/>
        <v>0</v>
      </c>
      <c r="R19" s="115"/>
      <c r="S19" s="144" t="s">
        <v>76</v>
      </c>
      <c r="T19" s="126"/>
      <c r="U19" s="61"/>
      <c r="V19" s="51" t="s">
        <v>18</v>
      </c>
      <c r="W19" s="63"/>
      <c r="X19" s="191"/>
      <c r="Y19" s="192"/>
      <c r="Z19" s="6"/>
      <c r="AA19" s="5"/>
      <c r="AB19" s="149">
        <f t="shared" si="2"/>
        <v>0</v>
      </c>
      <c r="AC19" s="4"/>
      <c r="AD19" s="148"/>
      <c r="AE19" s="5"/>
      <c r="AF19" s="149">
        <f t="shared" si="3"/>
        <v>0</v>
      </c>
      <c r="AP19" s="139"/>
      <c r="AR19" s="139"/>
      <c r="AT19" s="18" t="s">
        <v>45</v>
      </c>
      <c r="BE19" s="18"/>
      <c r="BF19" s="18" t="str">
        <f t="shared" si="4"/>
        <v/>
      </c>
      <c r="BG19" s="18" t="str">
        <f t="shared" si="5"/>
        <v/>
      </c>
      <c r="BH19" s="18">
        <f t="shared" si="6"/>
        <v>0</v>
      </c>
      <c r="BI19" s="18"/>
      <c r="BJ19" s="18"/>
      <c r="BK19" s="18"/>
      <c r="BL19" s="18"/>
      <c r="BM19" s="18"/>
      <c r="BN19" s="18"/>
    </row>
    <row r="20" spans="4:66" ht="27" customHeight="1" x14ac:dyDescent="0.2">
      <c r="D20" s="115"/>
      <c r="E20" s="146" t="s">
        <v>76</v>
      </c>
      <c r="F20" s="126"/>
      <c r="G20" s="61"/>
      <c r="H20" s="51" t="s">
        <v>18</v>
      </c>
      <c r="I20" s="63"/>
      <c r="J20" s="4"/>
      <c r="K20" s="3"/>
      <c r="L20" s="5"/>
      <c r="M20" s="149">
        <f t="shared" si="0"/>
        <v>0</v>
      </c>
      <c r="N20" s="4"/>
      <c r="O20" s="3"/>
      <c r="P20" s="5"/>
      <c r="Q20" s="149">
        <f t="shared" si="1"/>
        <v>0</v>
      </c>
      <c r="R20" s="115"/>
      <c r="S20" s="146" t="s">
        <v>76</v>
      </c>
      <c r="T20" s="126"/>
      <c r="U20" s="61"/>
      <c r="V20" s="51" t="s">
        <v>18</v>
      </c>
      <c r="W20" s="63"/>
      <c r="X20" s="191"/>
      <c r="Y20" s="192"/>
      <c r="Z20" s="3"/>
      <c r="AA20" s="5"/>
      <c r="AB20" s="149">
        <f t="shared" si="2"/>
        <v>0</v>
      </c>
      <c r="AC20" s="4"/>
      <c r="AD20" s="148"/>
      <c r="AE20" s="5"/>
      <c r="AF20" s="149">
        <f t="shared" si="3"/>
        <v>0</v>
      </c>
      <c r="AP20" s="139"/>
      <c r="AR20" s="139"/>
      <c r="AT20" s="18" t="s">
        <v>1</v>
      </c>
      <c r="BE20" s="18"/>
      <c r="BF20" s="18" t="str">
        <f t="shared" si="4"/>
        <v/>
      </c>
      <c r="BG20" s="18" t="str">
        <f t="shared" si="5"/>
        <v/>
      </c>
      <c r="BH20" s="18">
        <f t="shared" si="6"/>
        <v>0</v>
      </c>
      <c r="BI20" s="18"/>
      <c r="BJ20" s="18"/>
      <c r="BK20" s="18"/>
      <c r="BL20" s="18"/>
      <c r="BM20" s="18"/>
      <c r="BN20" s="18"/>
    </row>
    <row r="21" spans="4:66" ht="27" customHeight="1" x14ac:dyDescent="0.2">
      <c r="D21" s="115"/>
      <c r="E21" s="146" t="s">
        <v>76</v>
      </c>
      <c r="F21" s="126"/>
      <c r="G21" s="61"/>
      <c r="H21" s="51" t="s">
        <v>18</v>
      </c>
      <c r="I21" s="63"/>
      <c r="J21" s="4"/>
      <c r="K21" s="3"/>
      <c r="L21" s="5"/>
      <c r="M21" s="149">
        <f t="shared" si="0"/>
        <v>0</v>
      </c>
      <c r="N21" s="4"/>
      <c r="O21" s="3"/>
      <c r="P21" s="5"/>
      <c r="Q21" s="149">
        <f t="shared" si="1"/>
        <v>0</v>
      </c>
      <c r="R21" s="115"/>
      <c r="S21" s="146" t="s">
        <v>76</v>
      </c>
      <c r="T21" s="126"/>
      <c r="U21" s="61"/>
      <c r="V21" s="51" t="s">
        <v>18</v>
      </c>
      <c r="W21" s="63"/>
      <c r="X21" s="191"/>
      <c r="Y21" s="192"/>
      <c r="Z21" s="3"/>
      <c r="AA21" s="5"/>
      <c r="AB21" s="149">
        <f t="shared" si="2"/>
        <v>0</v>
      </c>
      <c r="AC21" s="4"/>
      <c r="AD21" s="148"/>
      <c r="AE21" s="5"/>
      <c r="AF21" s="149">
        <f t="shared" si="3"/>
        <v>0</v>
      </c>
      <c r="AP21" s="139"/>
      <c r="AR21" s="139"/>
      <c r="AT21" s="18" t="s">
        <v>2</v>
      </c>
      <c r="BE21" s="18"/>
      <c r="BF21" s="18" t="str">
        <f t="shared" si="4"/>
        <v/>
      </c>
      <c r="BG21" s="18" t="str">
        <f t="shared" si="5"/>
        <v/>
      </c>
      <c r="BH21" s="18">
        <f t="shared" si="6"/>
        <v>0</v>
      </c>
      <c r="BI21" s="18"/>
      <c r="BJ21" s="18"/>
      <c r="BK21" s="18"/>
      <c r="BL21" s="18"/>
      <c r="BM21" s="18"/>
      <c r="BN21" s="18"/>
    </row>
    <row r="22" spans="4:66" ht="27" customHeight="1" x14ac:dyDescent="0.2">
      <c r="D22" s="115"/>
      <c r="E22" s="146" t="s">
        <v>76</v>
      </c>
      <c r="F22" s="126"/>
      <c r="G22" s="61"/>
      <c r="H22" s="51" t="s">
        <v>18</v>
      </c>
      <c r="I22" s="63"/>
      <c r="J22" s="4"/>
      <c r="K22" s="3"/>
      <c r="L22" s="5"/>
      <c r="M22" s="149">
        <f t="shared" si="0"/>
        <v>0</v>
      </c>
      <c r="N22" s="4"/>
      <c r="O22" s="3"/>
      <c r="P22" s="5"/>
      <c r="Q22" s="149">
        <f t="shared" si="1"/>
        <v>0</v>
      </c>
      <c r="R22" s="115"/>
      <c r="S22" s="146" t="s">
        <v>76</v>
      </c>
      <c r="T22" s="126"/>
      <c r="U22" s="61"/>
      <c r="V22" s="51" t="s">
        <v>18</v>
      </c>
      <c r="W22" s="63"/>
      <c r="X22" s="191"/>
      <c r="Y22" s="192"/>
      <c r="Z22" s="3"/>
      <c r="AA22" s="5"/>
      <c r="AB22" s="149">
        <f t="shared" si="2"/>
        <v>0</v>
      </c>
      <c r="AC22" s="4"/>
      <c r="AD22" s="148"/>
      <c r="AE22" s="5"/>
      <c r="AF22" s="149">
        <f t="shared" si="3"/>
        <v>0</v>
      </c>
      <c r="AG22" s="169"/>
      <c r="AP22" s="139"/>
      <c r="AR22" s="139"/>
      <c r="AT22" s="18" t="s">
        <v>73</v>
      </c>
      <c r="BE22" s="18"/>
      <c r="BF22" s="18" t="str">
        <f t="shared" si="4"/>
        <v/>
      </c>
      <c r="BG22" s="18" t="str">
        <f t="shared" si="5"/>
        <v/>
      </c>
      <c r="BH22" s="18">
        <f t="shared" si="6"/>
        <v>0</v>
      </c>
      <c r="BI22" s="18"/>
      <c r="BJ22" s="18"/>
      <c r="BK22" s="18"/>
      <c r="BL22" s="18"/>
      <c r="BM22" s="18"/>
      <c r="BN22" s="18"/>
    </row>
    <row r="23" spans="4:66" ht="27" customHeight="1" x14ac:dyDescent="0.2">
      <c r="D23" s="115"/>
      <c r="E23" s="146" t="s">
        <v>76</v>
      </c>
      <c r="F23" s="126"/>
      <c r="G23" s="61"/>
      <c r="H23" s="51" t="s">
        <v>18</v>
      </c>
      <c r="I23" s="63"/>
      <c r="J23" s="4"/>
      <c r="K23" s="3"/>
      <c r="L23" s="5"/>
      <c r="M23" s="149">
        <f t="shared" si="0"/>
        <v>0</v>
      </c>
      <c r="N23" s="4"/>
      <c r="O23" s="3"/>
      <c r="P23" s="5"/>
      <c r="Q23" s="149">
        <f t="shared" si="1"/>
        <v>0</v>
      </c>
      <c r="R23" s="115"/>
      <c r="S23" s="146" t="s">
        <v>76</v>
      </c>
      <c r="T23" s="126"/>
      <c r="U23" s="61"/>
      <c r="V23" s="51" t="s">
        <v>18</v>
      </c>
      <c r="W23" s="63"/>
      <c r="X23" s="191"/>
      <c r="Y23" s="192"/>
      <c r="Z23" s="5"/>
      <c r="AA23" s="5"/>
      <c r="AB23" s="149">
        <f t="shared" si="2"/>
        <v>0</v>
      </c>
      <c r="AC23" s="4"/>
      <c r="AD23" s="148"/>
      <c r="AE23" s="5"/>
      <c r="AF23" s="149">
        <f t="shared" si="3"/>
        <v>0</v>
      </c>
      <c r="AP23" s="139"/>
      <c r="AR23" s="139"/>
      <c r="AT23" s="18" t="s">
        <v>39</v>
      </c>
      <c r="BE23" s="18"/>
      <c r="BF23" s="18" t="str">
        <f t="shared" si="4"/>
        <v/>
      </c>
      <c r="BG23" s="18" t="str">
        <f t="shared" si="5"/>
        <v/>
      </c>
      <c r="BH23" s="18">
        <f t="shared" si="6"/>
        <v>0</v>
      </c>
      <c r="BI23" s="18"/>
      <c r="BJ23" s="18"/>
      <c r="BK23" s="18"/>
      <c r="BL23" s="18"/>
      <c r="BM23" s="18"/>
      <c r="BN23" s="18"/>
    </row>
    <row r="24" spans="4:66" ht="27" customHeight="1" x14ac:dyDescent="0.2">
      <c r="D24" s="115"/>
      <c r="E24" s="144" t="s">
        <v>76</v>
      </c>
      <c r="F24" s="126"/>
      <c r="G24" s="61"/>
      <c r="H24" s="51" t="s">
        <v>18</v>
      </c>
      <c r="I24" s="63"/>
      <c r="J24" s="4"/>
      <c r="K24" s="3"/>
      <c r="L24" s="5"/>
      <c r="M24" s="149">
        <f t="shared" si="0"/>
        <v>0</v>
      </c>
      <c r="N24" s="4"/>
      <c r="O24" s="3"/>
      <c r="P24" s="5"/>
      <c r="Q24" s="149">
        <f t="shared" si="1"/>
        <v>0</v>
      </c>
      <c r="R24" s="115"/>
      <c r="S24" s="144" t="s">
        <v>76</v>
      </c>
      <c r="T24" s="126"/>
      <c r="U24" s="61"/>
      <c r="V24" s="51" t="s">
        <v>18</v>
      </c>
      <c r="W24" s="63"/>
      <c r="X24" s="191"/>
      <c r="Y24" s="192"/>
      <c r="Z24" s="5"/>
      <c r="AA24" s="5"/>
      <c r="AB24" s="149">
        <f t="shared" si="2"/>
        <v>0</v>
      </c>
      <c r="AC24" s="4"/>
      <c r="AD24" s="148"/>
      <c r="AE24" s="5"/>
      <c r="AF24" s="149">
        <f t="shared" si="3"/>
        <v>0</v>
      </c>
      <c r="AP24" s="139"/>
      <c r="AR24" s="139"/>
      <c r="AT24" s="18" t="s">
        <v>30</v>
      </c>
      <c r="BE24" s="18"/>
      <c r="BF24" s="18" t="str">
        <f t="shared" si="4"/>
        <v/>
      </c>
      <c r="BG24" s="18" t="str">
        <f t="shared" si="5"/>
        <v/>
      </c>
      <c r="BH24" s="18">
        <f t="shared" si="6"/>
        <v>0</v>
      </c>
      <c r="BI24" s="18"/>
      <c r="BJ24" s="18"/>
      <c r="BK24" s="18"/>
      <c r="BL24" s="18"/>
      <c r="BM24" s="18"/>
      <c r="BN24" s="18"/>
    </row>
    <row r="25" spans="4:66" ht="27" customHeight="1" x14ac:dyDescent="0.2">
      <c r="D25" s="115"/>
      <c r="E25" s="146" t="s">
        <v>76</v>
      </c>
      <c r="F25" s="126"/>
      <c r="G25" s="61"/>
      <c r="H25" s="51" t="s">
        <v>18</v>
      </c>
      <c r="I25" s="63"/>
      <c r="J25" s="4"/>
      <c r="K25" s="3"/>
      <c r="L25" s="5"/>
      <c r="M25" s="149">
        <f t="shared" si="0"/>
        <v>0</v>
      </c>
      <c r="N25" s="4"/>
      <c r="O25" s="3"/>
      <c r="P25" s="5"/>
      <c r="Q25" s="149">
        <f t="shared" si="1"/>
        <v>0</v>
      </c>
      <c r="R25" s="115"/>
      <c r="S25" s="146" t="s">
        <v>76</v>
      </c>
      <c r="T25" s="126"/>
      <c r="U25" s="61"/>
      <c r="V25" s="51" t="s">
        <v>18</v>
      </c>
      <c r="W25" s="63"/>
      <c r="X25" s="191"/>
      <c r="Y25" s="192"/>
      <c r="Z25" s="5"/>
      <c r="AA25" s="5"/>
      <c r="AB25" s="149">
        <f t="shared" si="2"/>
        <v>0</v>
      </c>
      <c r="AC25" s="4"/>
      <c r="AD25" s="148"/>
      <c r="AE25" s="5"/>
      <c r="AF25" s="149">
        <f t="shared" si="3"/>
        <v>0</v>
      </c>
      <c r="AP25" s="139"/>
      <c r="AR25" s="139"/>
      <c r="AT25" s="18" t="s">
        <v>31</v>
      </c>
      <c r="BE25" s="18"/>
      <c r="BF25" s="18" t="str">
        <f t="shared" si="4"/>
        <v/>
      </c>
      <c r="BG25" s="18" t="str">
        <f t="shared" si="5"/>
        <v/>
      </c>
      <c r="BH25" s="18">
        <f t="shared" si="6"/>
        <v>0</v>
      </c>
      <c r="BI25" s="18"/>
      <c r="BJ25" s="18"/>
      <c r="BK25" s="18"/>
      <c r="BL25" s="18"/>
      <c r="BM25" s="18"/>
      <c r="BN25" s="18"/>
    </row>
    <row r="26" spans="4:66" ht="27" customHeight="1" x14ac:dyDescent="0.2">
      <c r="D26" s="115"/>
      <c r="E26" s="146" t="s">
        <v>76</v>
      </c>
      <c r="F26" s="126"/>
      <c r="G26" s="61"/>
      <c r="H26" s="51" t="s">
        <v>18</v>
      </c>
      <c r="I26" s="63"/>
      <c r="J26" s="4"/>
      <c r="K26" s="3"/>
      <c r="L26" s="5"/>
      <c r="M26" s="149">
        <f t="shared" si="0"/>
        <v>0</v>
      </c>
      <c r="N26" s="4"/>
      <c r="O26" s="3"/>
      <c r="P26" s="5"/>
      <c r="Q26" s="149">
        <f t="shared" si="1"/>
        <v>0</v>
      </c>
      <c r="R26" s="115"/>
      <c r="S26" s="146" t="s">
        <v>76</v>
      </c>
      <c r="T26" s="126"/>
      <c r="U26" s="61"/>
      <c r="V26" s="51" t="s">
        <v>18</v>
      </c>
      <c r="W26" s="63"/>
      <c r="X26" s="191"/>
      <c r="Y26" s="192"/>
      <c r="Z26" s="5"/>
      <c r="AA26" s="5"/>
      <c r="AB26" s="149">
        <f t="shared" si="2"/>
        <v>0</v>
      </c>
      <c r="AC26" s="4"/>
      <c r="AD26" s="148"/>
      <c r="AE26" s="5"/>
      <c r="AF26" s="149">
        <f t="shared" si="3"/>
        <v>0</v>
      </c>
      <c r="AP26" s="139"/>
      <c r="AR26" s="139"/>
      <c r="BE26" s="18"/>
      <c r="BF26" s="18" t="str">
        <f t="shared" si="4"/>
        <v/>
      </c>
      <c r="BG26" s="18" t="str">
        <f t="shared" si="5"/>
        <v/>
      </c>
      <c r="BH26" s="18">
        <f t="shared" si="6"/>
        <v>0</v>
      </c>
      <c r="BI26" s="18"/>
      <c r="BJ26" s="18"/>
      <c r="BK26" s="18"/>
      <c r="BL26" s="18"/>
      <c r="BM26" s="18"/>
      <c r="BN26" s="18"/>
    </row>
    <row r="27" spans="4:66" ht="27" customHeight="1" x14ac:dyDescent="0.2">
      <c r="D27" s="115"/>
      <c r="E27" s="146" t="s">
        <v>76</v>
      </c>
      <c r="F27" s="126"/>
      <c r="G27" s="61"/>
      <c r="H27" s="51" t="s">
        <v>18</v>
      </c>
      <c r="I27" s="63"/>
      <c r="J27" s="4"/>
      <c r="K27" s="3"/>
      <c r="L27" s="5"/>
      <c r="M27" s="149">
        <f t="shared" si="0"/>
        <v>0</v>
      </c>
      <c r="N27" s="4"/>
      <c r="O27" s="3"/>
      <c r="P27" s="5"/>
      <c r="Q27" s="149">
        <f t="shared" si="1"/>
        <v>0</v>
      </c>
      <c r="R27" s="115"/>
      <c r="S27" s="146" t="s">
        <v>76</v>
      </c>
      <c r="T27" s="126"/>
      <c r="U27" s="61"/>
      <c r="V27" s="51" t="s">
        <v>18</v>
      </c>
      <c r="W27" s="63"/>
      <c r="X27" s="191"/>
      <c r="Y27" s="192"/>
      <c r="Z27" s="5"/>
      <c r="AA27" s="5"/>
      <c r="AB27" s="149">
        <f t="shared" si="2"/>
        <v>0</v>
      </c>
      <c r="AC27" s="4"/>
      <c r="AD27" s="148"/>
      <c r="AE27" s="5"/>
      <c r="AF27" s="149">
        <f t="shared" si="3"/>
        <v>0</v>
      </c>
      <c r="AP27" s="139"/>
      <c r="AR27" s="139"/>
      <c r="BE27" s="18"/>
      <c r="BF27" s="18" t="str">
        <f t="shared" si="4"/>
        <v/>
      </c>
      <c r="BG27" s="18" t="str">
        <f t="shared" si="5"/>
        <v/>
      </c>
      <c r="BH27" s="18">
        <f t="shared" si="6"/>
        <v>0</v>
      </c>
      <c r="BI27" s="18"/>
      <c r="BJ27" s="18"/>
      <c r="BK27" s="18"/>
      <c r="BL27" s="18"/>
      <c r="BM27" s="18"/>
      <c r="BN27" s="18"/>
    </row>
    <row r="28" spans="4:66" ht="27" customHeight="1" x14ac:dyDescent="0.2">
      <c r="D28" s="115"/>
      <c r="E28" s="146" t="s">
        <v>76</v>
      </c>
      <c r="F28" s="126"/>
      <c r="G28" s="61"/>
      <c r="H28" s="51" t="s">
        <v>18</v>
      </c>
      <c r="I28" s="63"/>
      <c r="J28" s="4"/>
      <c r="K28" s="3"/>
      <c r="L28" s="5"/>
      <c r="M28" s="149">
        <f t="shared" si="0"/>
        <v>0</v>
      </c>
      <c r="N28" s="4"/>
      <c r="O28" s="3"/>
      <c r="P28" s="5"/>
      <c r="Q28" s="149">
        <f t="shared" si="1"/>
        <v>0</v>
      </c>
      <c r="R28" s="115"/>
      <c r="S28" s="146" t="s">
        <v>76</v>
      </c>
      <c r="T28" s="126"/>
      <c r="U28" s="61"/>
      <c r="V28" s="51" t="s">
        <v>18</v>
      </c>
      <c r="W28" s="63"/>
      <c r="X28" s="191"/>
      <c r="Y28" s="192"/>
      <c r="Z28" s="5"/>
      <c r="AA28" s="5"/>
      <c r="AB28" s="149">
        <f t="shared" si="2"/>
        <v>0</v>
      </c>
      <c r="AC28" s="4"/>
      <c r="AD28" s="148"/>
      <c r="AE28" s="5"/>
      <c r="AF28" s="149">
        <f t="shared" si="3"/>
        <v>0</v>
      </c>
      <c r="AP28" s="139"/>
      <c r="AR28" s="139"/>
      <c r="BE28" s="18"/>
      <c r="BF28" s="18" t="str">
        <f t="shared" si="4"/>
        <v/>
      </c>
      <c r="BG28" s="18" t="str">
        <f t="shared" si="5"/>
        <v/>
      </c>
      <c r="BH28" s="18">
        <f t="shared" si="6"/>
        <v>0</v>
      </c>
      <c r="BI28" s="18"/>
      <c r="BJ28" s="18"/>
      <c r="BK28" s="18"/>
      <c r="BL28" s="18"/>
      <c r="BM28" s="18"/>
      <c r="BN28" s="18"/>
    </row>
    <row r="29" spans="4:66" ht="27" customHeight="1" x14ac:dyDescent="0.2">
      <c r="D29" s="115"/>
      <c r="E29" s="144" t="s">
        <v>76</v>
      </c>
      <c r="F29" s="126"/>
      <c r="G29" s="61"/>
      <c r="H29" s="51" t="s">
        <v>18</v>
      </c>
      <c r="I29" s="63"/>
      <c r="J29" s="4"/>
      <c r="K29" s="3"/>
      <c r="L29" s="5"/>
      <c r="M29" s="149">
        <f t="shared" si="0"/>
        <v>0</v>
      </c>
      <c r="N29" s="4"/>
      <c r="O29" s="5"/>
      <c r="P29" s="5"/>
      <c r="Q29" s="149">
        <f t="shared" si="1"/>
        <v>0</v>
      </c>
      <c r="R29" s="115"/>
      <c r="S29" s="144" t="s">
        <v>76</v>
      </c>
      <c r="T29" s="126"/>
      <c r="U29" s="61"/>
      <c r="V29" s="51" t="s">
        <v>18</v>
      </c>
      <c r="W29" s="63"/>
      <c r="X29" s="191"/>
      <c r="Y29" s="192"/>
      <c r="Z29" s="5"/>
      <c r="AA29" s="5"/>
      <c r="AB29" s="149">
        <f t="shared" si="2"/>
        <v>0</v>
      </c>
      <c r="AC29" s="4"/>
      <c r="AD29" s="148"/>
      <c r="AE29" s="5"/>
      <c r="AF29" s="149">
        <f t="shared" si="3"/>
        <v>0</v>
      </c>
      <c r="AP29" s="139"/>
      <c r="AR29" s="139"/>
      <c r="BE29" s="18"/>
      <c r="BF29" s="18" t="str">
        <f t="shared" si="4"/>
        <v/>
      </c>
      <c r="BG29" s="18" t="str">
        <f t="shared" si="5"/>
        <v/>
      </c>
      <c r="BH29" s="18">
        <f t="shared" si="6"/>
        <v>0</v>
      </c>
      <c r="BI29" s="18"/>
      <c r="BJ29" s="18"/>
      <c r="BK29" s="18"/>
      <c r="BL29" s="18"/>
      <c r="BM29" s="18"/>
      <c r="BN29" s="18"/>
    </row>
    <row r="30" spans="4:66" ht="27" customHeight="1" x14ac:dyDescent="0.2">
      <c r="D30" s="115"/>
      <c r="E30" s="146" t="s">
        <v>76</v>
      </c>
      <c r="F30" s="126"/>
      <c r="G30" s="61"/>
      <c r="H30" s="51" t="s">
        <v>18</v>
      </c>
      <c r="I30" s="63"/>
      <c r="J30" s="4"/>
      <c r="K30" s="3"/>
      <c r="L30" s="5"/>
      <c r="M30" s="149">
        <f t="shared" si="0"/>
        <v>0</v>
      </c>
      <c r="N30" s="4"/>
      <c r="O30" s="5"/>
      <c r="P30" s="5"/>
      <c r="Q30" s="149">
        <f t="shared" si="1"/>
        <v>0</v>
      </c>
      <c r="R30" s="115"/>
      <c r="S30" s="146" t="s">
        <v>76</v>
      </c>
      <c r="T30" s="126"/>
      <c r="U30" s="61"/>
      <c r="V30" s="51" t="s">
        <v>18</v>
      </c>
      <c r="W30" s="63"/>
      <c r="X30" s="191"/>
      <c r="Y30" s="192"/>
      <c r="Z30" s="5"/>
      <c r="AA30" s="5"/>
      <c r="AB30" s="149">
        <f t="shared" si="2"/>
        <v>0</v>
      </c>
      <c r="AC30" s="4"/>
      <c r="AD30" s="148"/>
      <c r="AE30" s="5"/>
      <c r="AF30" s="149">
        <f t="shared" si="3"/>
        <v>0</v>
      </c>
      <c r="AP30" s="139"/>
      <c r="AR30" s="139"/>
      <c r="BE30" s="18"/>
      <c r="BF30" s="18" t="str">
        <f t="shared" si="4"/>
        <v/>
      </c>
      <c r="BG30" s="18" t="str">
        <f t="shared" si="5"/>
        <v/>
      </c>
      <c r="BH30" s="18">
        <f t="shared" si="6"/>
        <v>0</v>
      </c>
      <c r="BI30" s="18"/>
      <c r="BJ30" s="18"/>
      <c r="BK30" s="18"/>
      <c r="BL30" s="18"/>
      <c r="BM30" s="18"/>
      <c r="BN30" s="18"/>
    </row>
    <row r="31" spans="4:66" ht="27" customHeight="1" x14ac:dyDescent="0.2">
      <c r="D31" s="115"/>
      <c r="E31" s="146" t="s">
        <v>76</v>
      </c>
      <c r="F31" s="126"/>
      <c r="G31" s="61"/>
      <c r="H31" s="51" t="s">
        <v>18</v>
      </c>
      <c r="I31" s="63"/>
      <c r="J31" s="4"/>
      <c r="K31" s="3"/>
      <c r="L31" s="5"/>
      <c r="M31" s="149">
        <f t="shared" si="0"/>
        <v>0</v>
      </c>
      <c r="N31" s="4"/>
      <c r="O31" s="5"/>
      <c r="P31" s="5"/>
      <c r="Q31" s="149">
        <f t="shared" si="1"/>
        <v>0</v>
      </c>
      <c r="R31" s="115"/>
      <c r="S31" s="146" t="s">
        <v>76</v>
      </c>
      <c r="T31" s="126"/>
      <c r="U31" s="61"/>
      <c r="V31" s="51" t="s">
        <v>18</v>
      </c>
      <c r="W31" s="63"/>
      <c r="X31" s="191"/>
      <c r="Y31" s="192"/>
      <c r="Z31" s="5"/>
      <c r="AA31" s="5"/>
      <c r="AB31" s="149">
        <f t="shared" si="2"/>
        <v>0</v>
      </c>
      <c r="AC31" s="4"/>
      <c r="AD31" s="148"/>
      <c r="AE31" s="5"/>
      <c r="AF31" s="149">
        <f t="shared" si="3"/>
        <v>0</v>
      </c>
      <c r="AP31" s="139"/>
      <c r="AR31" s="139"/>
      <c r="BE31" s="18"/>
      <c r="BF31" s="18" t="str">
        <f t="shared" si="4"/>
        <v/>
      </c>
      <c r="BG31" s="18" t="str">
        <f t="shared" si="5"/>
        <v/>
      </c>
      <c r="BH31" s="18">
        <f t="shared" si="6"/>
        <v>0</v>
      </c>
      <c r="BI31" s="18"/>
      <c r="BJ31" s="18"/>
      <c r="BK31" s="18"/>
      <c r="BL31" s="18"/>
      <c r="BM31" s="18"/>
      <c r="BN31" s="18"/>
    </row>
    <row r="32" spans="4:66" ht="27" customHeight="1" x14ac:dyDescent="0.2">
      <c r="D32" s="115"/>
      <c r="E32" s="146" t="s">
        <v>76</v>
      </c>
      <c r="F32" s="126"/>
      <c r="G32" s="61"/>
      <c r="H32" s="51" t="s">
        <v>18</v>
      </c>
      <c r="I32" s="63"/>
      <c r="J32" s="4"/>
      <c r="K32" s="3"/>
      <c r="L32" s="5"/>
      <c r="M32" s="149">
        <f t="shared" si="0"/>
        <v>0</v>
      </c>
      <c r="N32" s="4"/>
      <c r="O32" s="5"/>
      <c r="P32" s="5"/>
      <c r="Q32" s="149">
        <f t="shared" si="1"/>
        <v>0</v>
      </c>
      <c r="R32" s="115"/>
      <c r="S32" s="146" t="s">
        <v>76</v>
      </c>
      <c r="T32" s="126"/>
      <c r="U32" s="61"/>
      <c r="V32" s="51" t="s">
        <v>18</v>
      </c>
      <c r="W32" s="63"/>
      <c r="X32" s="191"/>
      <c r="Y32" s="192"/>
      <c r="Z32" s="5"/>
      <c r="AA32" s="5"/>
      <c r="AB32" s="149">
        <f t="shared" si="2"/>
        <v>0</v>
      </c>
      <c r="AC32" s="4"/>
      <c r="AD32" s="148"/>
      <c r="AE32" s="5"/>
      <c r="AF32" s="149">
        <f t="shared" si="3"/>
        <v>0</v>
      </c>
      <c r="AP32" s="139"/>
      <c r="AR32" s="139"/>
      <c r="BE32" s="18"/>
      <c r="BF32" s="18" t="str">
        <f t="shared" si="4"/>
        <v/>
      </c>
      <c r="BG32" s="18" t="str">
        <f t="shared" si="5"/>
        <v/>
      </c>
      <c r="BH32" s="18">
        <f t="shared" si="6"/>
        <v>0</v>
      </c>
      <c r="BI32" s="18"/>
      <c r="BJ32" s="18"/>
      <c r="BK32" s="18"/>
      <c r="BL32" s="18"/>
      <c r="BM32" s="18"/>
      <c r="BN32" s="18"/>
    </row>
    <row r="33" spans="4:66" ht="27" customHeight="1" x14ac:dyDescent="0.2">
      <c r="D33" s="115"/>
      <c r="E33" s="146" t="s">
        <v>76</v>
      </c>
      <c r="F33" s="126"/>
      <c r="G33" s="61"/>
      <c r="H33" s="51" t="s">
        <v>18</v>
      </c>
      <c r="I33" s="63"/>
      <c r="J33" s="4"/>
      <c r="K33" s="3"/>
      <c r="L33" s="5"/>
      <c r="M33" s="149">
        <f t="shared" si="0"/>
        <v>0</v>
      </c>
      <c r="N33" s="4"/>
      <c r="O33" s="5"/>
      <c r="P33" s="5"/>
      <c r="Q33" s="149">
        <f t="shared" si="1"/>
        <v>0</v>
      </c>
      <c r="R33" s="115"/>
      <c r="S33" s="146" t="s">
        <v>76</v>
      </c>
      <c r="T33" s="126"/>
      <c r="U33" s="61"/>
      <c r="V33" s="51" t="s">
        <v>18</v>
      </c>
      <c r="W33" s="63"/>
      <c r="X33" s="191"/>
      <c r="Y33" s="192"/>
      <c r="Z33" s="5"/>
      <c r="AA33" s="5"/>
      <c r="AB33" s="149">
        <f t="shared" si="2"/>
        <v>0</v>
      </c>
      <c r="AC33" s="4"/>
      <c r="AD33" s="148"/>
      <c r="AE33" s="5"/>
      <c r="AF33" s="149">
        <f t="shared" si="3"/>
        <v>0</v>
      </c>
      <c r="AP33" s="139"/>
      <c r="AR33" s="139"/>
      <c r="BE33" s="18"/>
      <c r="BF33" s="18" t="str">
        <f t="shared" si="4"/>
        <v/>
      </c>
      <c r="BG33" s="18" t="str">
        <f t="shared" si="5"/>
        <v/>
      </c>
      <c r="BH33" s="18">
        <f t="shared" si="6"/>
        <v>0</v>
      </c>
      <c r="BI33" s="18"/>
      <c r="BJ33" s="18"/>
      <c r="BK33" s="18"/>
      <c r="BL33" s="18"/>
      <c r="BM33" s="18"/>
      <c r="BN33" s="18"/>
    </row>
    <row r="34" spans="4:66" ht="7.5" customHeight="1" x14ac:dyDescent="0.3">
      <c r="D34" s="268"/>
      <c r="E34" s="268"/>
      <c r="F34" s="268"/>
      <c r="G34" s="7"/>
      <c r="H34" s="7"/>
      <c r="I34" s="7"/>
      <c r="J34" s="7"/>
      <c r="K34" s="7"/>
      <c r="L34" s="7"/>
      <c r="M34" s="7"/>
      <c r="N34" s="7"/>
      <c r="O34" s="7"/>
      <c r="P34" s="121"/>
      <c r="Q34" s="257" t="s">
        <v>50</v>
      </c>
      <c r="R34" s="257"/>
      <c r="S34" s="257"/>
      <c r="T34" s="257"/>
      <c r="U34" s="257"/>
      <c r="V34" s="257"/>
      <c r="W34" s="257"/>
      <c r="X34" s="257"/>
      <c r="Y34" s="257"/>
      <c r="Z34" s="257"/>
      <c r="AA34" s="7"/>
      <c r="AB34" s="7"/>
      <c r="AC34" s="7"/>
      <c r="AD34" s="7"/>
      <c r="AE34" s="7"/>
      <c r="AF34" s="10"/>
      <c r="BE34" s="18"/>
      <c r="BF34" s="18" t="str">
        <f t="shared" si="4"/>
        <v/>
      </c>
      <c r="BG34" s="18"/>
      <c r="BH34" s="18"/>
      <c r="BI34" s="18"/>
      <c r="BJ34" s="18"/>
      <c r="BK34" s="18"/>
      <c r="BL34" s="18"/>
      <c r="BM34" s="18"/>
      <c r="BN34" s="18"/>
    </row>
    <row r="35" spans="4:66" ht="20.100000000000001" customHeight="1" x14ac:dyDescent="0.3">
      <c r="D35" s="8" t="s">
        <v>10</v>
      </c>
      <c r="E35" s="110"/>
      <c r="F35" s="8"/>
      <c r="G35" s="269"/>
      <c r="H35" s="269"/>
      <c r="I35" s="269"/>
      <c r="J35" s="269"/>
      <c r="K35" s="269"/>
      <c r="L35" s="269"/>
      <c r="M35" s="28"/>
      <c r="N35" s="269"/>
      <c r="O35" s="269"/>
      <c r="P35" s="120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9"/>
      <c r="AB35" s="259"/>
      <c r="AC35" s="259"/>
      <c r="AD35" s="259"/>
      <c r="AE35" s="259"/>
      <c r="AF35" s="259"/>
      <c r="AG35" s="18"/>
      <c r="AN35" s="18" t="b">
        <f>AND(ISBLANK(AA35),(AF43&lt;&gt;0))</f>
        <v>0</v>
      </c>
      <c r="BE35" s="18"/>
      <c r="BF35" s="18"/>
      <c r="BG35" s="18"/>
      <c r="BH35" s="18">
        <f>SUM(BH14:BH34)</f>
        <v>0</v>
      </c>
      <c r="BI35" s="18"/>
      <c r="BJ35" s="18"/>
      <c r="BK35" s="18"/>
      <c r="BL35" s="18"/>
      <c r="BM35" s="18"/>
      <c r="BN35" s="18"/>
    </row>
    <row r="36" spans="4:66" ht="20.100000000000001" customHeight="1" x14ac:dyDescent="0.2">
      <c r="G36" s="270" t="s">
        <v>11</v>
      </c>
      <c r="H36" s="270"/>
      <c r="I36" s="270"/>
      <c r="J36" s="270"/>
      <c r="K36" s="270"/>
      <c r="L36" s="270"/>
      <c r="M36" s="25"/>
      <c r="N36" s="270" t="s">
        <v>12</v>
      </c>
      <c r="O36" s="270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18"/>
      <c r="AN36" s="139" t="b">
        <f>ISBLANK(AA35)</f>
        <v>1</v>
      </c>
      <c r="BE36" s="18"/>
      <c r="BF36" s="18" t="str">
        <f t="shared" si="4"/>
        <v/>
      </c>
      <c r="BG36" s="18"/>
      <c r="BH36" s="18"/>
      <c r="BI36" s="18"/>
      <c r="BJ36" s="18"/>
      <c r="BK36" s="18"/>
      <c r="BL36" s="18"/>
      <c r="BM36" s="18"/>
      <c r="BN36" s="18"/>
    </row>
    <row r="37" spans="4:66" x14ac:dyDescent="0.2">
      <c r="D37" s="1" t="s">
        <v>13</v>
      </c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</row>
    <row r="38" spans="4:66" ht="20.100000000000001" customHeight="1" x14ac:dyDescent="0.25">
      <c r="D38" s="12" t="s">
        <v>14</v>
      </c>
      <c r="E38" s="65"/>
      <c r="F38" s="12"/>
      <c r="G38" s="33" t="s">
        <v>15</v>
      </c>
      <c r="H38" s="12"/>
      <c r="I38" s="12" t="s">
        <v>55</v>
      </c>
      <c r="J38" s="12"/>
      <c r="K38" s="12" t="s">
        <v>16</v>
      </c>
      <c r="L38" s="12" t="s">
        <v>56</v>
      </c>
      <c r="M38" s="12"/>
      <c r="N38" s="12" t="s">
        <v>57</v>
      </c>
      <c r="O38" s="12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18"/>
      <c r="AO38" s="139"/>
      <c r="BE38" s="18"/>
      <c r="BF38" s="18"/>
      <c r="BG38" s="18"/>
      <c r="BH38" s="18"/>
      <c r="BI38" s="18"/>
      <c r="BJ38" s="18"/>
      <c r="BK38" s="18"/>
      <c r="BL38" s="18"/>
      <c r="BM38" s="18"/>
      <c r="BN38" s="18"/>
    </row>
    <row r="39" spans="4:66" ht="20.100000000000001" customHeight="1" x14ac:dyDescent="0.25">
      <c r="D39" s="12"/>
      <c r="E39" s="65"/>
      <c r="F39" s="12"/>
      <c r="G39" s="12"/>
      <c r="H39" s="12"/>
      <c r="I39" s="12" t="s">
        <v>58</v>
      </c>
      <c r="J39" s="12"/>
      <c r="K39" s="12"/>
      <c r="L39" s="12" t="s">
        <v>59</v>
      </c>
      <c r="M39" s="12"/>
      <c r="N39" s="12" t="s">
        <v>60</v>
      </c>
      <c r="O39" s="12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</row>
    <row r="40" spans="4:66" ht="15" customHeight="1" x14ac:dyDescent="0.25">
      <c r="D40" s="59" t="s">
        <v>46</v>
      </c>
      <c r="E40" s="111"/>
      <c r="F40" s="12"/>
      <c r="G40" s="12"/>
      <c r="H40" s="12"/>
      <c r="I40" s="12"/>
      <c r="J40" s="12"/>
      <c r="K40" s="12"/>
      <c r="L40" s="12"/>
      <c r="M40" s="12"/>
      <c r="N40" s="12"/>
      <c r="O40" s="12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</row>
    <row r="41" spans="4:66" ht="15" customHeight="1" x14ac:dyDescent="0.25">
      <c r="D41" s="12" t="s">
        <v>49</v>
      </c>
      <c r="E41" s="65"/>
      <c r="F41" s="59"/>
      <c r="G41" s="59"/>
      <c r="H41" s="59"/>
      <c r="I41" s="59"/>
      <c r="J41" s="59"/>
      <c r="K41" s="59"/>
      <c r="L41" s="59"/>
      <c r="M41" s="59"/>
      <c r="N41" s="59"/>
      <c r="O41" s="59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</row>
    <row r="42" spans="4:66" ht="15" x14ac:dyDescent="0.25">
      <c r="D42" s="70" t="s">
        <v>47</v>
      </c>
      <c r="E42" s="112"/>
      <c r="F42" s="12" t="s">
        <v>61</v>
      </c>
      <c r="G42" s="59"/>
      <c r="H42" s="59"/>
      <c r="I42" s="59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</row>
    <row r="43" spans="4:66" ht="15" customHeight="1" x14ac:dyDescent="0.25">
      <c r="D43" s="12"/>
      <c r="E43" s="65"/>
      <c r="F43" s="12" t="s">
        <v>48</v>
      </c>
      <c r="G43" s="12"/>
      <c r="H43" s="12"/>
      <c r="I43" s="12"/>
      <c r="Q43" s="178" t="str">
        <f>IF(ISBLANK(N4)," ",IF(SUM($AH$9:$AK$10)&gt;0,"ERRORS ON REPORT - Review/Revise, and Correct"," "))</f>
        <v xml:space="preserve"> </v>
      </c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42"/>
      <c r="AC43" s="193" t="s">
        <v>74</v>
      </c>
      <c r="AD43" s="193"/>
      <c r="AE43" s="193"/>
      <c r="AF43" s="195">
        <f>+$BH$35</f>
        <v>0</v>
      </c>
    </row>
    <row r="44" spans="4:66" ht="15" x14ac:dyDescent="0.25">
      <c r="D44" s="12"/>
      <c r="E44" s="65"/>
      <c r="F44" s="12" t="s">
        <v>53</v>
      </c>
      <c r="G44" s="12"/>
      <c r="H44" s="12"/>
      <c r="I44" s="12"/>
      <c r="Q44" s="143"/>
      <c r="R44" s="179" t="str">
        <f>IF($V$4="QC", "CEI REQUIRED to Review Report &amp; Initial w/Date 
________________     ____/____/20___","")</f>
        <v/>
      </c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94"/>
      <c r="AD44" s="194"/>
      <c r="AE44" s="194"/>
      <c r="AF44" s="196"/>
    </row>
    <row r="45" spans="4:66" ht="15" x14ac:dyDescent="0.25">
      <c r="D45" s="9" t="s">
        <v>63</v>
      </c>
      <c r="E45" s="113"/>
      <c r="F45" s="12" t="s">
        <v>72</v>
      </c>
      <c r="G45" s="12"/>
      <c r="H45" s="12"/>
      <c r="I45" s="12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9" t="s">
        <v>17</v>
      </c>
      <c r="AD45" s="72"/>
      <c r="AE45" s="73" t="s">
        <v>18</v>
      </c>
      <c r="AF45" s="72"/>
    </row>
    <row r="46" spans="4:66" x14ac:dyDescent="0.2">
      <c r="AF46" s="97" t="s">
        <v>83</v>
      </c>
    </row>
    <row r="52" spans="17:17" x14ac:dyDescent="0.2">
      <c r="Q52" s="38"/>
    </row>
  </sheetData>
  <sheetProtection algorithmName="SHA-512" hashValue="RhU27E5dq/UqbuFdQUyKJJSVMBRt2v7FD56d+1MUKFfpXb+2fFsFntALSckAUpeA6+mqPTlgcedkZwyuCk1ruQ==" saltValue="z3RBfuoVQjn2GVoOgGuEfg==" spinCount="100000" sheet="1" selectLockedCells="1"/>
  <dataConsolidate/>
  <mergeCells count="93">
    <mergeCell ref="D1:AF1"/>
    <mergeCell ref="D2:AF2"/>
    <mergeCell ref="Q36:AF37"/>
    <mergeCell ref="X28:Y28"/>
    <mergeCell ref="X29:Y29"/>
    <mergeCell ref="X26:Y26"/>
    <mergeCell ref="X27:Y27"/>
    <mergeCell ref="X18:Y18"/>
    <mergeCell ref="X19:Y19"/>
    <mergeCell ref="D34:F34"/>
    <mergeCell ref="G35:L35"/>
    <mergeCell ref="N35:O35"/>
    <mergeCell ref="X31:Y31"/>
    <mergeCell ref="X23:Y23"/>
    <mergeCell ref="G36:L36"/>
    <mergeCell ref="N36:O36"/>
    <mergeCell ref="AZ10:BC10"/>
    <mergeCell ref="AU11:AV12"/>
    <mergeCell ref="AW11:AX11"/>
    <mergeCell ref="AZ11:AZ12"/>
    <mergeCell ref="BA11:BB11"/>
    <mergeCell ref="AU10:AY10"/>
    <mergeCell ref="X30:Y30"/>
    <mergeCell ref="X22:Y22"/>
    <mergeCell ref="X32:Y32"/>
    <mergeCell ref="Q38:AF39"/>
    <mergeCell ref="Q40:AF42"/>
    <mergeCell ref="Q34:Z35"/>
    <mergeCell ref="AA35:AF35"/>
    <mergeCell ref="X33:Y33"/>
    <mergeCell ref="X25:Y25"/>
    <mergeCell ref="X24:Y24"/>
    <mergeCell ref="V6:Y6"/>
    <mergeCell ref="R10:T12"/>
    <mergeCell ref="Q4:R4"/>
    <mergeCell ref="V4:W4"/>
    <mergeCell ref="AE8:AF8"/>
    <mergeCell ref="AD11:AE11"/>
    <mergeCell ref="AC10:AF10"/>
    <mergeCell ref="U10:U12"/>
    <mergeCell ref="V10:W12"/>
    <mergeCell ref="X10:AB10"/>
    <mergeCell ref="X11:Y12"/>
    <mergeCell ref="Z11:AA11"/>
    <mergeCell ref="AB6:AC6"/>
    <mergeCell ref="W8:Z8"/>
    <mergeCell ref="AA8:AB8"/>
    <mergeCell ref="AC11:AC12"/>
    <mergeCell ref="D9:H9"/>
    <mergeCell ref="I9:K9"/>
    <mergeCell ref="L9:M9"/>
    <mergeCell ref="P9:Q9"/>
    <mergeCell ref="AE9:AF9"/>
    <mergeCell ref="R9:V9"/>
    <mergeCell ref="W9:Z9"/>
    <mergeCell ref="AA9:AB9"/>
    <mergeCell ref="D6:G6"/>
    <mergeCell ref="H6:J6"/>
    <mergeCell ref="M6:O6"/>
    <mergeCell ref="Q6:R6"/>
    <mergeCell ref="T6:U6"/>
    <mergeCell ref="X20:Y20"/>
    <mergeCell ref="X21:Y21"/>
    <mergeCell ref="D10:F12"/>
    <mergeCell ref="G10:G12"/>
    <mergeCell ref="H10:I12"/>
    <mergeCell ref="J10:M10"/>
    <mergeCell ref="N10:Q10"/>
    <mergeCell ref="J11:J12"/>
    <mergeCell ref="K11:L11"/>
    <mergeCell ref="N11:N12"/>
    <mergeCell ref="O11:P11"/>
    <mergeCell ref="D8:H8"/>
    <mergeCell ref="I8:K8"/>
    <mergeCell ref="L8:M8"/>
    <mergeCell ref="P8:Q8"/>
    <mergeCell ref="R8:V8"/>
    <mergeCell ref="AK14:AK16"/>
    <mergeCell ref="Q43:AA43"/>
    <mergeCell ref="R44:AB45"/>
    <mergeCell ref="AH11:AH13"/>
    <mergeCell ref="AI11:AI13"/>
    <mergeCell ref="AJ11:AJ13"/>
    <mergeCell ref="AK11:AK13"/>
    <mergeCell ref="AH14:AH16"/>
    <mergeCell ref="AI14:AI16"/>
    <mergeCell ref="AJ14:AJ16"/>
    <mergeCell ref="X14:Y14"/>
    <mergeCell ref="X15:Y15"/>
    <mergeCell ref="AC43:AE44"/>
    <mergeCell ref="AF43:AF44"/>
    <mergeCell ref="X16:Y16"/>
    <mergeCell ref="X17:Y17"/>
  </mergeCells>
  <conditionalFormatting sqref="AS14">
    <cfRule type="expression" dxfId="107" priority="116" stopIfTrue="1">
      <formula>"if($AI$13=0)"</formula>
    </cfRule>
  </conditionalFormatting>
  <conditionalFormatting sqref="Z14:AA33 O14:P33 K14:L33 AD14:AE33">
    <cfRule type="containsText" dxfId="106" priority="113" stopIfTrue="1" operator="containsText" text="match existing">
      <formula>NOT(ISERROR(SEARCH("match existing",K14)))</formula>
    </cfRule>
  </conditionalFormatting>
  <conditionalFormatting sqref="Z14:AA33 O14:P33 K14:L33 AD14:AE33">
    <cfRule type="containsText" dxfId="105" priority="112" stopIfTrue="1" operator="containsText" text="me">
      <formula>NOT(ISERROR(SEARCH("me",K14)))</formula>
    </cfRule>
  </conditionalFormatting>
  <conditionalFormatting sqref="V4">
    <cfRule type="expression" dxfId="104" priority="108" stopIfTrue="1">
      <formula>+ISBLANK($Q$4)</formula>
    </cfRule>
  </conditionalFormatting>
  <conditionalFormatting sqref="Q4">
    <cfRule type="expression" dxfId="103" priority="107" stopIfTrue="1">
      <formula>+ISBLANK($Q$4)</formula>
    </cfRule>
  </conditionalFormatting>
  <conditionalFormatting sqref="H6:J6">
    <cfRule type="expression" dxfId="102" priority="103">
      <formula>+ISBLANK($H$6)</formula>
    </cfRule>
  </conditionalFormatting>
  <conditionalFormatting sqref="M6:O6">
    <cfRule type="expression" dxfId="101" priority="102">
      <formula>+ISBLANK($M$6)</formula>
    </cfRule>
  </conditionalFormatting>
  <conditionalFormatting sqref="Q6:R6">
    <cfRule type="expression" dxfId="100" priority="101">
      <formula>ISBLANK($Q$6)</formula>
    </cfRule>
  </conditionalFormatting>
  <conditionalFormatting sqref="V6:Y6">
    <cfRule type="expression" dxfId="99" priority="100">
      <formula>+ISBLANK($V$6)</formula>
    </cfRule>
  </conditionalFormatting>
  <conditionalFormatting sqref="AB6:AC6">
    <cfRule type="expression" dxfId="98" priority="99">
      <formula>+ISBLANK($AB$6)</formula>
    </cfRule>
  </conditionalFormatting>
  <conditionalFormatting sqref="AF6">
    <cfRule type="expression" dxfId="97" priority="98">
      <formula>+ISBLANK(AF6)</formula>
    </cfRule>
  </conditionalFormatting>
  <conditionalFormatting sqref="G35:L35">
    <cfRule type="expression" dxfId="96" priority="95" stopIfTrue="1">
      <formula>+ISBLANK($G$35)</formula>
    </cfRule>
  </conditionalFormatting>
  <conditionalFormatting sqref="N35:O35">
    <cfRule type="expression" dxfId="95" priority="94" stopIfTrue="1">
      <formula>+ISBLANK($N$35)</formula>
    </cfRule>
  </conditionalFormatting>
  <conditionalFormatting sqref="AD45">
    <cfRule type="expression" dxfId="94" priority="92" stopIfTrue="1">
      <formula>+ISBLANK($AD$45)</formula>
    </cfRule>
  </conditionalFormatting>
  <conditionalFormatting sqref="AF45">
    <cfRule type="expression" dxfId="93" priority="91" stopIfTrue="1">
      <formula>+ISBLANK($AF$45)</formula>
    </cfRule>
  </conditionalFormatting>
  <conditionalFormatting sqref="I8:K8">
    <cfRule type="expression" dxfId="92" priority="90" stopIfTrue="1">
      <formula>+ISBLANK($I$8)</formula>
    </cfRule>
  </conditionalFormatting>
  <conditionalFormatting sqref="N8">
    <cfRule type="expression" dxfId="91" priority="89">
      <formula>+ISBLANK(N8)</formula>
    </cfRule>
  </conditionalFormatting>
  <conditionalFormatting sqref="N9">
    <cfRule type="expression" dxfId="90" priority="88">
      <formula>+ISBLANK(N9)</formula>
    </cfRule>
  </conditionalFormatting>
  <conditionalFormatting sqref="O8">
    <cfRule type="expression" dxfId="89" priority="87">
      <formula>+ISBLANK(O8)</formula>
    </cfRule>
  </conditionalFormatting>
  <conditionalFormatting sqref="O9">
    <cfRule type="expression" dxfId="88" priority="86">
      <formula>+ISBLANK(O9)</formula>
    </cfRule>
  </conditionalFormatting>
  <conditionalFormatting sqref="I9:K9">
    <cfRule type="expression" dxfId="87" priority="85" stopIfTrue="1">
      <formula>+ISBLANK($I$9)</formula>
    </cfRule>
  </conditionalFormatting>
  <conditionalFormatting sqref="W8">
    <cfRule type="expression" dxfId="86" priority="84" stopIfTrue="1">
      <formula>+ISBLANK($W$8)</formula>
    </cfRule>
  </conditionalFormatting>
  <conditionalFormatting sqref="W9">
    <cfRule type="expression" dxfId="85" priority="83" stopIfTrue="1">
      <formula>+ISBLANK($W$9)</formula>
    </cfRule>
  </conditionalFormatting>
  <conditionalFormatting sqref="AC8">
    <cfRule type="expression" dxfId="84" priority="82">
      <formula>+ISBLANK(AC8)</formula>
    </cfRule>
  </conditionalFormatting>
  <conditionalFormatting sqref="AC9">
    <cfRule type="expression" dxfId="83" priority="81">
      <formula>+ISBLANK(AC9)</formula>
    </cfRule>
  </conditionalFormatting>
  <conditionalFormatting sqref="AD8">
    <cfRule type="expression" dxfId="82" priority="80">
      <formula>+ISBLANK(AD8)</formula>
    </cfRule>
  </conditionalFormatting>
  <conditionalFormatting sqref="AD9">
    <cfRule type="expression" dxfId="81" priority="79">
      <formula>+ISBLANK(AD9)</formula>
    </cfRule>
  </conditionalFormatting>
  <conditionalFormatting sqref="AY11">
    <cfRule type="expression" dxfId="80" priority="78">
      <formula>+ISBLANK($AB$11)</formula>
    </cfRule>
  </conditionalFormatting>
  <conditionalFormatting sqref="BC11">
    <cfRule type="expression" dxfId="79" priority="77">
      <formula>+ISBLANK($AF$11)</formula>
    </cfRule>
  </conditionalFormatting>
  <conditionalFormatting sqref="AF43:AF44">
    <cfRule type="cellIs" dxfId="78" priority="67" operator="greaterThan">
      <formula>0</formula>
    </cfRule>
    <cfRule type="expression" dxfId="77" priority="69">
      <formula>"isblank($AA$35)"</formula>
    </cfRule>
  </conditionalFormatting>
  <conditionalFormatting sqref="AA35 Q36 Q38 Q40">
    <cfRule type="expression" dxfId="76" priority="66" stopIfTrue="1">
      <formula>AND($AN$35=TRUE,$AN$36=TRUE)</formula>
    </cfRule>
  </conditionalFormatting>
  <conditionalFormatting sqref="AV15">
    <cfRule type="expression" priority="64">
      <formula>IF(AU15=FALSE, ISBLANK(AD15),"Input Design")</formula>
    </cfRule>
  </conditionalFormatting>
  <conditionalFormatting sqref="AD14:AD33">
    <cfRule type="cellIs" dxfId="75" priority="63" operator="equal">
      <formula>"Input Design %"</formula>
    </cfRule>
  </conditionalFormatting>
  <conditionalFormatting sqref="M15:M33">
    <cfRule type="containsText" dxfId="74" priority="41" stopIfTrue="1" operator="containsText" text="Input Design">
      <formula>NOT(ISERROR(SEARCH("Input Design",M15)))</formula>
    </cfRule>
    <cfRule type="cellIs" dxfId="73" priority="42" stopIfTrue="1" operator="greaterThan">
      <formula>$M$11</formula>
    </cfRule>
  </conditionalFormatting>
  <conditionalFormatting sqref="K14:L33 O14:P33 Z14:AA33 AD14:AE33">
    <cfRule type="cellIs" dxfId="72" priority="38" stopIfTrue="1" operator="greaterThan">
      <formula>7.01%</formula>
    </cfRule>
  </conditionalFormatting>
  <conditionalFormatting sqref="AU18">
    <cfRule type="expression" priority="37">
      <formula>IF(AND(ISBLANK($AC$14),$AD$14&lt;&gt;0,$AE$14&lt;&gt;0),"Input Shld Info","")</formula>
    </cfRule>
  </conditionalFormatting>
  <conditionalFormatting sqref="AH11">
    <cfRule type="containsText" dxfId="71" priority="32" operator="containsText" text="Input Tolerance">
      <formula>NOT(ISERROR(SEARCH("Input Tolerance",AH11)))</formula>
    </cfRule>
  </conditionalFormatting>
  <conditionalFormatting sqref="M11">
    <cfRule type="expression" dxfId="70" priority="27">
      <formula>+ISBLANK(M11)</formula>
    </cfRule>
  </conditionalFormatting>
  <conditionalFormatting sqref="Q11">
    <cfRule type="expression" dxfId="69" priority="26">
      <formula>+ISBLANK(Q11)</formula>
    </cfRule>
  </conditionalFormatting>
  <conditionalFormatting sqref="AB11">
    <cfRule type="expression" dxfId="68" priority="25">
      <formula>+ISBLANK(AB11)</formula>
    </cfRule>
  </conditionalFormatting>
  <conditionalFormatting sqref="AF11">
    <cfRule type="expression" dxfId="67" priority="24">
      <formula>+ISBLANK(AF11)</formula>
    </cfRule>
  </conditionalFormatting>
  <conditionalFormatting sqref="AF15:AF33">
    <cfRule type="cellIs" dxfId="66" priority="21" stopIfTrue="1" operator="greaterThan">
      <formula>$AF$11</formula>
    </cfRule>
    <cfRule type="containsText" dxfId="65" priority="23" stopIfTrue="1" operator="containsText" text="Input Design">
      <formula>NOT(ISERROR(SEARCH("Input Design",AF15)))</formula>
    </cfRule>
  </conditionalFormatting>
  <conditionalFormatting sqref="AB15:AB33">
    <cfRule type="cellIs" dxfId="64" priority="19" stopIfTrue="1" operator="greaterThan">
      <formula>$AF$11</formula>
    </cfRule>
    <cfRule type="containsText" dxfId="63" priority="20" stopIfTrue="1" operator="containsText" text="Input Design">
      <formula>NOT(ISERROR(SEARCH("Input Design",AB15)))</formula>
    </cfRule>
  </conditionalFormatting>
  <conditionalFormatting sqref="M14:M33">
    <cfRule type="cellIs" priority="14" stopIfTrue="1" operator="equal">
      <formula>"N/A"</formula>
    </cfRule>
    <cfRule type="cellIs" dxfId="62" priority="15" stopIfTrue="1" operator="greaterThan">
      <formula>$AF$11</formula>
    </cfRule>
    <cfRule type="containsText" dxfId="61" priority="16" stopIfTrue="1" operator="containsText" text="Input Design">
      <formula>NOT(ISERROR(SEARCH("Input Design",M14)))</formula>
    </cfRule>
  </conditionalFormatting>
  <conditionalFormatting sqref="Q14:Q33">
    <cfRule type="cellIs" priority="11" stopIfTrue="1" operator="equal">
      <formula>"N/A"</formula>
    </cfRule>
    <cfRule type="cellIs" dxfId="60" priority="12" stopIfTrue="1" operator="greaterThan">
      <formula>$AF$11</formula>
    </cfRule>
    <cfRule type="containsText" dxfId="59" priority="13" stopIfTrue="1" operator="containsText" text="Input Design">
      <formula>NOT(ISERROR(SEARCH("Input Design",Q14)))</formula>
    </cfRule>
  </conditionalFormatting>
  <conditionalFormatting sqref="AB14:AB33">
    <cfRule type="cellIs" priority="8" stopIfTrue="1" operator="equal">
      <formula>"N/A"</formula>
    </cfRule>
    <cfRule type="cellIs" dxfId="58" priority="9" stopIfTrue="1" operator="greaterThan">
      <formula>$AF$11</formula>
    </cfRule>
    <cfRule type="containsText" dxfId="57" priority="10" stopIfTrue="1" operator="containsText" text="Input Design">
      <formula>NOT(ISERROR(SEARCH("Input Design",AB14)))</formula>
    </cfRule>
  </conditionalFormatting>
  <conditionalFormatting sqref="AF14:AF33">
    <cfRule type="cellIs" priority="5" stopIfTrue="1" operator="equal">
      <formula>"N/A"</formula>
    </cfRule>
    <cfRule type="cellIs" dxfId="56" priority="6" stopIfTrue="1" operator="greaterThan">
      <formula>$AF$11</formula>
    </cfRule>
    <cfRule type="containsText" dxfId="55" priority="7" stopIfTrue="1" operator="containsText" text="Input Design">
      <formula>NOT(ISERROR(SEARCH("Input Design",AF14)))</formula>
    </cfRule>
  </conditionalFormatting>
  <conditionalFormatting sqref="AI11">
    <cfRule type="containsText" dxfId="54" priority="4" operator="containsText" text="Input Tolerance">
      <formula>NOT(ISERROR(SEARCH("Input Tolerance",AI11)))</formula>
    </cfRule>
  </conditionalFormatting>
  <conditionalFormatting sqref="AJ11">
    <cfRule type="containsText" dxfId="53" priority="3" operator="containsText" text="Input Tolerance">
      <formula>NOT(ISERROR(SEARCH("Input Tolerance",AJ11)))</formula>
    </cfRule>
  </conditionalFormatting>
  <conditionalFormatting sqref="AK11">
    <cfRule type="containsText" dxfId="52" priority="2" operator="containsText" text="Input Tolerance">
      <formula>NOT(ISERROR(SEARCH("Input Tolerance",AK11)))</formula>
    </cfRule>
  </conditionalFormatting>
  <conditionalFormatting sqref="Q43:AA43">
    <cfRule type="cellIs" dxfId="51" priority="1" operator="equal">
      <formula>"Errors on Report"</formula>
    </cfRule>
  </conditionalFormatting>
  <dataValidations count="9">
    <dataValidation type="list" allowBlank="1" showInputMessage="1" showErrorMessage="1" sqref="I8:K8" xr:uid="{00000000-0002-0000-0100-000000000000}">
      <formula1>$AT$14:$AT$19</formula1>
    </dataValidation>
    <dataValidation type="list" allowBlank="1" showInputMessage="1" showErrorMessage="1" sqref="I9:K9 W9" xr:uid="{00000000-0002-0000-0100-000001000000}">
      <formula1>$AT$23:$AT$25</formula1>
    </dataValidation>
    <dataValidation type="list" allowBlank="1" showInputMessage="1" showErrorMessage="1" sqref="T5 O5:R5 Q4:R4" xr:uid="{00000000-0002-0000-0100-000002000000}">
      <formula1>$AT$20:$AT$21</formula1>
    </dataValidation>
    <dataValidation type="list" allowBlank="1" showInputMessage="1" showErrorMessage="1" sqref="W8" xr:uid="{00000000-0002-0000-0100-000003000000}">
      <formula1>$AT$14:$AT$16</formula1>
    </dataValidation>
    <dataValidation type="list" allowBlank="1" showInputMessage="1" showErrorMessage="1" sqref="AB6:AC6" xr:uid="{00000000-0002-0000-0100-000004000000}">
      <formula1>$AT$8:$AT$10</formula1>
    </dataValidation>
    <dataValidation type="whole" allowBlank="1" showInputMessage="1" showErrorMessage="1" sqref="G14:G33 I14:I33 U14:U33 W14:W33" xr:uid="{00000000-0002-0000-0100-000005000000}">
      <formula1>1</formula1>
      <formula2>6</formula2>
    </dataValidation>
    <dataValidation type="decimal" errorStyle="information" showErrorMessage="1" error="INPUT ERROR Revise %_x000a_Max +/- 7% per FDOT_x000a_Design Std 510" sqref="L14:L33 K15:K33" xr:uid="{BE951290-8657-4D00-B08A-7B68DE1F5625}">
      <formula1>-0.07</formula1>
      <formula2>0.07</formula2>
    </dataValidation>
    <dataValidation type="decimal" allowBlank="1" showErrorMessage="1" error="INPUT ERROR_x000a_Revise %_x000a_Max allowed is +/- 7% per _x000a_FDOT Design Standards Index 510  " sqref="K14" xr:uid="{5DD3C218-56C7-4D2E-9810-CA33875832C7}">
      <formula1>-0.07</formula1>
      <formula2>0.07</formula2>
    </dataValidation>
    <dataValidation type="decimal" allowBlank="1" showInputMessage="1" showErrorMessage="1" sqref="AD14" xr:uid="{D2F56093-F708-4EFE-AC03-A1E04CB99C66}">
      <formula1>0</formula1>
      <formula2>0.07</formula2>
    </dataValidation>
  </dataValidations>
  <printOptions horizontalCentered="1"/>
  <pageMargins left="0" right="0" top="0.25" bottom="0.25" header="0.3" footer="0.05"/>
  <pageSetup scale="61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1:BD47"/>
  <sheetViews>
    <sheetView showGridLines="0" tabSelected="1" topLeftCell="H1" workbookViewId="0">
      <selection activeCell="AJ15" sqref="AJ15"/>
    </sheetView>
  </sheetViews>
  <sheetFormatPr defaultRowHeight="12.75" x14ac:dyDescent="0.2"/>
  <cols>
    <col min="1" max="3" width="0" style="1" hidden="1" customWidth="1"/>
    <col min="4" max="4" width="8.7109375" style="1" customWidth="1"/>
    <col min="5" max="5" width="3.42578125" style="1" bestFit="1" customWidth="1"/>
    <col min="6" max="6" width="8.7109375" style="1" customWidth="1"/>
    <col min="7" max="7" width="4.28515625" style="1" customWidth="1"/>
    <col min="8" max="8" width="2.5703125" style="1" customWidth="1"/>
    <col min="9" max="9" width="4.28515625" style="1" customWidth="1"/>
    <col min="10" max="10" width="12.7109375" style="1" customWidth="1"/>
    <col min="11" max="22" width="13.28515625" style="1" customWidth="1"/>
    <col min="23" max="23" width="3.5703125" style="1" customWidth="1"/>
    <col min="24" max="27" width="11.140625" style="1" customWidth="1"/>
    <col min="28" max="32" width="9.140625" style="1" hidden="1" customWidth="1"/>
    <col min="33" max="40" width="9.140625" style="1"/>
    <col min="41" max="41" width="9.140625" style="1" hidden="1" customWidth="1"/>
    <col min="42" max="16384" width="9.140625" style="1"/>
  </cols>
  <sheetData>
    <row r="1" spans="4:56" s="9" customFormat="1" ht="20.100000000000001" customHeight="1" x14ac:dyDescent="0.25">
      <c r="D1" s="266" t="s">
        <v>19</v>
      </c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AG1" s="34"/>
      <c r="AH1" s="35"/>
      <c r="AI1" s="35"/>
      <c r="AJ1" s="36"/>
      <c r="AK1" s="36"/>
      <c r="AL1" s="36"/>
      <c r="AM1" s="36"/>
    </row>
    <row r="2" spans="4:56" s="9" customFormat="1" ht="20.100000000000001" customHeight="1" x14ac:dyDescent="0.25">
      <c r="D2" s="267" t="s">
        <v>75</v>
      </c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X2" s="29"/>
      <c r="AG2" s="37"/>
      <c r="AH2" s="36"/>
      <c r="AI2" s="36"/>
      <c r="AJ2" s="36"/>
      <c r="AK2" s="36"/>
      <c r="AL2" s="36"/>
      <c r="AM2" s="36"/>
    </row>
    <row r="3" spans="4:56" ht="8.25" customHeight="1" x14ac:dyDescent="0.2">
      <c r="D3" s="53"/>
      <c r="E3" s="53"/>
      <c r="F3" s="53"/>
      <c r="G3" s="53"/>
      <c r="H3" s="53"/>
      <c r="I3" s="53"/>
      <c r="J3" s="54"/>
      <c r="K3" s="54"/>
      <c r="L3" s="54"/>
      <c r="M3" s="54"/>
      <c r="N3" s="54"/>
      <c r="O3" s="54"/>
      <c r="P3" s="19"/>
      <c r="Q3" s="54"/>
      <c r="R3" s="85"/>
      <c r="S3" s="54"/>
      <c r="T3" s="57"/>
      <c r="U3" s="57"/>
      <c r="V3" s="54"/>
      <c r="AG3" s="38"/>
      <c r="AH3" s="38"/>
      <c r="AI3" s="38"/>
      <c r="AJ3" s="38"/>
      <c r="AK3" s="38"/>
      <c r="AL3" s="38"/>
      <c r="AM3" s="38"/>
    </row>
    <row r="4" spans="4:56" x14ac:dyDescent="0.2">
      <c r="D4" s="53"/>
      <c r="E4" s="53"/>
      <c r="F4" s="53"/>
      <c r="G4" s="53"/>
      <c r="H4" s="53"/>
      <c r="I4" s="53"/>
      <c r="J4" s="54"/>
      <c r="K4" s="54"/>
      <c r="L4" s="54"/>
      <c r="M4" s="54"/>
      <c r="N4" s="296"/>
      <c r="O4" s="296"/>
      <c r="Q4" s="87" t="str">
        <f>IF($N$4="Quality Control","QC",IF($N$4="Verification","VT"," "))</f>
        <v xml:space="preserve"> </v>
      </c>
      <c r="R4" s="86"/>
      <c r="T4" s="54"/>
      <c r="U4" s="54"/>
      <c r="V4" s="54"/>
      <c r="AG4" s="40" t="s">
        <v>54</v>
      </c>
      <c r="AH4" s="41"/>
      <c r="AI4" s="41"/>
      <c r="AJ4" s="41"/>
      <c r="AK4" s="38"/>
      <c r="AL4" s="38"/>
      <c r="AM4" s="38"/>
    </row>
    <row r="5" spans="4:56" ht="7.5" customHeight="1" thickBot="1" x14ac:dyDescent="0.3">
      <c r="D5" s="53"/>
      <c r="E5" s="53"/>
      <c r="F5" s="53"/>
      <c r="G5" s="53"/>
      <c r="H5" s="53"/>
      <c r="I5" s="53"/>
      <c r="J5" s="54"/>
      <c r="K5" s="54"/>
      <c r="L5" s="54"/>
      <c r="M5" s="54"/>
      <c r="N5" s="45"/>
      <c r="O5" s="45"/>
      <c r="P5" s="11"/>
      <c r="Q5" s="54"/>
      <c r="R5" s="54"/>
      <c r="S5" s="54"/>
      <c r="T5" s="54"/>
      <c r="U5" s="54"/>
      <c r="V5" s="54"/>
      <c r="AG5" s="39"/>
      <c r="AH5" s="38"/>
      <c r="AI5" s="38"/>
      <c r="AJ5" s="38"/>
      <c r="AK5" s="38"/>
      <c r="AL5" s="38"/>
      <c r="AM5" s="38"/>
    </row>
    <row r="6" spans="4:56" s="27" customFormat="1" ht="30" customHeight="1" x14ac:dyDescent="0.25">
      <c r="D6" s="224" t="s">
        <v>33</v>
      </c>
      <c r="E6" s="225"/>
      <c r="F6" s="225"/>
      <c r="G6" s="226"/>
      <c r="H6" s="226"/>
      <c r="I6" s="226"/>
      <c r="J6" s="74" t="s">
        <v>35</v>
      </c>
      <c r="K6" s="289"/>
      <c r="L6" s="289"/>
      <c r="M6" s="289"/>
      <c r="N6" s="69" t="s">
        <v>62</v>
      </c>
      <c r="O6" s="67"/>
      <c r="P6" s="16" t="s">
        <v>37</v>
      </c>
      <c r="Q6" s="67"/>
      <c r="R6" s="69" t="s">
        <v>34</v>
      </c>
      <c r="S6" s="289"/>
      <c r="T6" s="289"/>
      <c r="U6" s="75" t="s">
        <v>71</v>
      </c>
      <c r="V6" s="64"/>
      <c r="W6" s="154"/>
      <c r="X6" s="162"/>
      <c r="Y6" s="162"/>
      <c r="Z6" s="162"/>
      <c r="AA6" s="163"/>
      <c r="AB6" s="155"/>
    </row>
    <row r="7" spans="4:56" s="12" customFormat="1" ht="6.75" customHeight="1" x14ac:dyDescent="0.25">
      <c r="D7" s="42"/>
      <c r="E7" s="43"/>
      <c r="F7" s="43"/>
      <c r="G7" s="44"/>
      <c r="H7" s="44"/>
      <c r="I7" s="44"/>
      <c r="J7" s="45"/>
      <c r="K7" s="45"/>
      <c r="L7" s="46"/>
      <c r="M7" s="46"/>
      <c r="N7" s="98"/>
      <c r="O7" s="46"/>
      <c r="P7" s="45"/>
      <c r="Q7" s="45"/>
      <c r="R7" s="46"/>
      <c r="S7" s="46"/>
      <c r="T7" s="45"/>
      <c r="U7" s="49"/>
      <c r="V7" s="50"/>
      <c r="W7" s="156"/>
      <c r="X7" s="164"/>
      <c r="Y7" s="164"/>
      <c r="Z7" s="164"/>
      <c r="AA7" s="164"/>
      <c r="AB7" s="157"/>
      <c r="AG7" s="65"/>
      <c r="AH7" s="65"/>
    </row>
    <row r="8" spans="4:56" ht="20.100000000000001" customHeight="1" x14ac:dyDescent="0.25">
      <c r="D8" s="291" t="s">
        <v>82</v>
      </c>
      <c r="E8" s="292"/>
      <c r="F8" s="292"/>
      <c r="G8" s="292"/>
      <c r="H8" s="292"/>
      <c r="I8" s="292"/>
      <c r="J8" s="292"/>
      <c r="K8" s="176"/>
      <c r="L8" s="187" t="s">
        <v>28</v>
      </c>
      <c r="M8" s="183"/>
      <c r="N8" s="161"/>
      <c r="O8" s="124"/>
      <c r="P8" s="187" t="s">
        <v>29</v>
      </c>
      <c r="Q8" s="183"/>
      <c r="R8" s="161"/>
      <c r="S8" s="124"/>
      <c r="T8" s="79" t="s">
        <v>40</v>
      </c>
      <c r="U8" s="160" t="str">
        <f>IF(OR((AB9)="",(AB8)=""),"",(ABS(AB8-AB9)*100))</f>
        <v/>
      </c>
      <c r="V8" s="77"/>
      <c r="W8" s="122"/>
      <c r="X8" s="151"/>
      <c r="Y8" s="151"/>
      <c r="Z8" s="151"/>
      <c r="AA8" s="18"/>
      <c r="AB8" s="158" t="str">
        <f>IF(ISBLANK(S8),"",N8&amp;"."&amp;O8)</f>
        <v/>
      </c>
      <c r="AF8" s="1" t="s">
        <v>23</v>
      </c>
      <c r="AG8" s="290"/>
      <c r="AH8" s="290"/>
    </row>
    <row r="9" spans="4:56" ht="20.100000000000001" customHeight="1" thickBot="1" x14ac:dyDescent="0.3">
      <c r="D9" s="174"/>
      <c r="E9" s="175"/>
      <c r="F9" s="175"/>
      <c r="G9" s="175"/>
      <c r="H9" s="175"/>
      <c r="I9" s="173"/>
      <c r="J9" s="173"/>
      <c r="K9" s="276" t="s">
        <v>78</v>
      </c>
      <c r="L9" s="231"/>
      <c r="M9" s="277"/>
      <c r="N9" s="230" t="s">
        <v>79</v>
      </c>
      <c r="O9" s="231"/>
      <c r="P9" s="288"/>
      <c r="Q9" s="276" t="s">
        <v>80</v>
      </c>
      <c r="R9" s="231"/>
      <c r="S9" s="277"/>
      <c r="T9" s="230" t="s">
        <v>81</v>
      </c>
      <c r="U9" s="231"/>
      <c r="V9" s="277"/>
      <c r="W9" s="122"/>
      <c r="X9" s="165"/>
      <c r="Y9" s="18"/>
      <c r="Z9" s="18"/>
      <c r="AA9" s="18"/>
      <c r="AB9" s="159" t="str">
        <f>IF(ISBLANK(S8),"",R8&amp;"."&amp;S8)</f>
        <v/>
      </c>
      <c r="AF9" s="1" t="s">
        <v>41</v>
      </c>
    </row>
    <row r="10" spans="4:56" ht="20.100000000000001" customHeight="1" x14ac:dyDescent="0.2">
      <c r="D10" s="300" t="s">
        <v>3</v>
      </c>
      <c r="E10" s="198"/>
      <c r="F10" s="199"/>
      <c r="G10" s="206" t="s">
        <v>21</v>
      </c>
      <c r="H10" s="209" t="s">
        <v>22</v>
      </c>
      <c r="I10" s="210"/>
      <c r="J10" s="197" t="s">
        <v>6</v>
      </c>
      <c r="K10" s="283"/>
      <c r="L10" s="284"/>
      <c r="M10" s="285"/>
      <c r="N10" s="283"/>
      <c r="O10" s="284"/>
      <c r="P10" s="285"/>
      <c r="Q10" s="283"/>
      <c r="R10" s="284"/>
      <c r="S10" s="285"/>
      <c r="T10" s="283"/>
      <c r="U10" s="284"/>
      <c r="V10" s="285"/>
      <c r="W10" s="122"/>
      <c r="X10" s="170">
        <f>IF(X12="Input Tolerance in M11",1,0)</f>
        <v>0</v>
      </c>
      <c r="Y10" s="170">
        <f>IF(Y12="Input Tolerance in P11",1,0)</f>
        <v>0</v>
      </c>
      <c r="Z10" s="170">
        <f>IF(Z12="Input Tolerance in S11",1,0)</f>
        <v>0</v>
      </c>
      <c r="AA10" s="170">
        <f>IF(AA12="Input Tolerance in V11",1,0)</f>
        <v>0</v>
      </c>
      <c r="AB10" s="152"/>
      <c r="AF10" s="1" t="s">
        <v>27</v>
      </c>
    </row>
    <row r="11" spans="4:56" ht="20.100000000000001" customHeight="1" thickBot="1" x14ac:dyDescent="0.3">
      <c r="D11" s="200"/>
      <c r="E11" s="201"/>
      <c r="F11" s="202"/>
      <c r="G11" s="206"/>
      <c r="H11" s="211"/>
      <c r="I11" s="210"/>
      <c r="J11" s="286"/>
      <c r="K11" s="280"/>
      <c r="L11" s="281"/>
      <c r="M11" s="282"/>
      <c r="N11" s="280"/>
      <c r="O11" s="281"/>
      <c r="P11" s="282"/>
      <c r="Q11" s="280"/>
      <c r="R11" s="281"/>
      <c r="S11" s="282"/>
      <c r="T11" s="280"/>
      <c r="U11" s="281"/>
      <c r="V11" s="282"/>
      <c r="X11" s="170">
        <f>IF(X15="Select Surfaced Measured and Type of Asphalt for Section 1",1,0)</f>
        <v>0</v>
      </c>
      <c r="Y11" s="170">
        <f>IF(Y15="Select Surfaced Measured and Type of Asphalt for Section 2",1,0)</f>
        <v>0</v>
      </c>
      <c r="Z11" s="170">
        <f>IF(Z15="Select Surfaced Measured and Type of Asphalt for Section 3",1,0)</f>
        <v>0</v>
      </c>
      <c r="AA11" s="170">
        <f>IF(AA15="Select Surfaced Measured and Type of Asphalt for Section 4",1,0)</f>
        <v>0</v>
      </c>
      <c r="AB11" s="66"/>
    </row>
    <row r="12" spans="4:56" ht="20.100000000000001" customHeight="1" thickBot="1" x14ac:dyDescent="0.25">
      <c r="D12" s="200"/>
      <c r="E12" s="201"/>
      <c r="F12" s="202"/>
      <c r="G12" s="207"/>
      <c r="H12" s="211"/>
      <c r="I12" s="210"/>
      <c r="J12" s="286"/>
      <c r="K12" s="298" t="s">
        <v>7</v>
      </c>
      <c r="L12" s="222"/>
      <c r="M12" s="153"/>
      <c r="N12" s="298" t="s">
        <v>7</v>
      </c>
      <c r="O12" s="222"/>
      <c r="P12" s="153"/>
      <c r="Q12" s="299" t="s">
        <v>7</v>
      </c>
      <c r="R12" s="253"/>
      <c r="S12" s="153"/>
      <c r="T12" s="297" t="s">
        <v>7</v>
      </c>
      <c r="U12" s="246"/>
      <c r="V12" s="166">
        <v>2E-3</v>
      </c>
      <c r="X12" s="279" t="str">
        <f>IF(K10="Roadway - Before Milling",IF(ISBLANK(M12),"Input N/A for Tolerance"),IF(SUM(K15:L34)=0," ",IF(ISBLANK(M12),"Input Tolerance in V12","")))</f>
        <v xml:space="preserve"> </v>
      </c>
      <c r="Y12" s="279" t="str">
        <f>IF(N10="Roadway - Before Milling",IF(ISBLANK(P12),"Input N/A for Tolerance",""),IF(SUM(N15:O34)=0," ",IF(ISBLANK(P12),"Input Tolerance in P12","")))</f>
        <v xml:space="preserve"> </v>
      </c>
      <c r="Z12" s="279" t="str">
        <f>IF(Q10="Roadway - Before Milling",IF(ISBLANK(S12),"Input N/A for Tolerance",""),IF(SUM(Q15:R34)=0," ",IF(ISBLANK(S12),"Input Tolerance in S12"," ")))</f>
        <v xml:space="preserve"> </v>
      </c>
      <c r="AA12" s="279" t="str">
        <f>IF(T10="Roadway - Before Milling",IF(ISBLANK(V12),"Input N/A for Tolerance"),IF(SUM(T15:U34)=0," ",IF(ISBLANK(V12),"Input Tolerance in V12","")))</f>
        <v xml:space="preserve"> </v>
      </c>
      <c r="AB12" s="66"/>
    </row>
    <row r="13" spans="4:56" ht="20.100000000000001" customHeight="1" thickBot="1" x14ac:dyDescent="0.25">
      <c r="D13" s="203"/>
      <c r="E13" s="204"/>
      <c r="F13" s="205"/>
      <c r="G13" s="208"/>
      <c r="H13" s="212"/>
      <c r="I13" s="213"/>
      <c r="J13" s="287"/>
      <c r="K13" s="68" t="s">
        <v>8</v>
      </c>
      <c r="L13" s="20" t="s">
        <v>9</v>
      </c>
      <c r="M13" s="15" t="s">
        <v>20</v>
      </c>
      <c r="N13" s="68" t="s">
        <v>8</v>
      </c>
      <c r="O13" s="20" t="s">
        <v>9</v>
      </c>
      <c r="P13" s="15" t="s">
        <v>20</v>
      </c>
      <c r="Q13" s="68" t="s">
        <v>8</v>
      </c>
      <c r="R13" s="20" t="s">
        <v>9</v>
      </c>
      <c r="S13" s="15" t="s">
        <v>20</v>
      </c>
      <c r="T13" s="84" t="s">
        <v>8</v>
      </c>
      <c r="U13" s="22" t="s">
        <v>9</v>
      </c>
      <c r="V13" s="23" t="s">
        <v>20</v>
      </c>
      <c r="X13" s="279"/>
      <c r="Y13" s="279"/>
      <c r="Z13" s="279"/>
      <c r="AA13" s="279"/>
      <c r="AH13" s="218"/>
      <c r="AI13" s="216"/>
      <c r="AJ13" s="265"/>
    </row>
    <row r="14" spans="4:56" ht="20.100000000000001" hidden="1" customHeight="1" thickTop="1" x14ac:dyDescent="0.2">
      <c r="D14" s="95"/>
      <c r="E14" s="95"/>
      <c r="F14" s="91"/>
      <c r="G14" s="89"/>
      <c r="H14" s="90"/>
      <c r="I14" s="90"/>
      <c r="J14" s="101"/>
      <c r="K14" s="102"/>
      <c r="L14" s="92"/>
      <c r="M14" s="103"/>
      <c r="N14" s="102"/>
      <c r="O14" s="92"/>
      <c r="P14" s="103"/>
      <c r="Q14" s="102"/>
      <c r="R14" s="92"/>
      <c r="S14" s="103"/>
      <c r="T14" s="104"/>
      <c r="U14" s="96"/>
      <c r="V14" s="105"/>
      <c r="X14" s="172"/>
      <c r="Y14" s="172"/>
      <c r="Z14" s="172"/>
      <c r="AA14" s="172"/>
      <c r="AH14" s="297" t="s">
        <v>7</v>
      </c>
      <c r="AI14" s="246"/>
      <c r="AJ14" s="17"/>
    </row>
    <row r="15" spans="4:56" ht="27" customHeight="1" thickTop="1" x14ac:dyDescent="0.2">
      <c r="D15" s="116"/>
      <c r="E15" s="146" t="s">
        <v>76</v>
      </c>
      <c r="F15" s="123"/>
      <c r="G15" s="60"/>
      <c r="H15" s="88" t="s">
        <v>18</v>
      </c>
      <c r="I15" s="62"/>
      <c r="J15" s="80"/>
      <c r="K15" s="81"/>
      <c r="L15" s="3"/>
      <c r="M15" s="149">
        <f>IF(K10="Roadway - before Milling","N/A",IF(ISBLANK(L15),0, IF(ISBLANK(K15),"Input Design %",ABS(K15-L15))))</f>
        <v>0</v>
      </c>
      <c r="N15" s="81"/>
      <c r="O15" s="3"/>
      <c r="P15" s="149">
        <f>IF(N10="Roadway - before Milling","N/A",IF(ISBLANK(O15),0, IF(P12="N/A", "N/A",IF(ISBLANK(N15),"Input Design %",ABS(N15-O15)))))</f>
        <v>0</v>
      </c>
      <c r="Q15" s="81"/>
      <c r="R15" s="3"/>
      <c r="S15" s="149">
        <f>IF(Q10="Roadway - before Milling","N/A",IF(ISBLANK(R15),0, IF(ISBLANK(Q15),"Input Design %",ABS(Q15-R15))))</f>
        <v>0</v>
      </c>
      <c r="T15" s="81"/>
      <c r="U15" s="3"/>
      <c r="V15" s="149">
        <f>IF(T10="Roadway - before Milling","N/A",IF(ISBLANK(U15),0, IF(ISBLANK(T15),"Input Design %",ABS(T15-U15))))</f>
        <v>0</v>
      </c>
      <c r="X15" s="278" t="str">
        <f>IF(SUM(K15:L32)=0," ",IF(AND(ISBLANK(K10),ISBLANK(K11)),"Select Surfaced Measured and Type of Asphalt for Section 1"," "))</f>
        <v xml:space="preserve"> </v>
      </c>
      <c r="Y15" s="278" t="str">
        <f>IF(SUM(N15:O31)=0," ",IF(AND(ISBLANK(N10),ISBLANK(N11)),"Select Surfaced Measured and Type of Asphalt for Section 2"," "))</f>
        <v xml:space="preserve"> </v>
      </c>
      <c r="Z15" s="278" t="str">
        <f>IF(SUM(Q15:R32)=0," ",IF(AND(ISBLANK(Q10),ISBLANK(Q11)),"Select Surfaced Measured and Type of Asphalt for Section 3"," "))</f>
        <v xml:space="preserve"> </v>
      </c>
      <c r="AA15" s="278" t="str">
        <f>IF(SUM(T15:U32)=0, " ", IF(AND(ISBLANK(T10),ISBLANK(T11)),"Select Surfaced Measured and Type of Asphalt for Section 4"," "))</f>
        <v xml:space="preserve"> </v>
      </c>
      <c r="AB15" s="21"/>
      <c r="AD15" s="21"/>
      <c r="AF15" s="1" t="s">
        <v>24</v>
      </c>
      <c r="AH15" s="297" t="s">
        <v>7</v>
      </c>
      <c r="AI15" s="246"/>
      <c r="AJ15" s="17"/>
      <c r="AL15" s="26"/>
      <c r="AO15" s="140">
        <f>IF(M15&gt;$M$12,1,0)+IF(P15&gt;$P$12,1,0)+IF(S15&gt;$S$12,1,0)+IF(V15&gt;$V$12,1,0)</f>
        <v>0</v>
      </c>
      <c r="BD15" s="1">
        <f>IF(M15&gt;$M$12,1,0)+IF(AB15&gt;$AB$12,1,0)+IF(AF15&gt;AF12,1,0)+IF(Q15&gt;$Q$12,1,0)</f>
        <v>1</v>
      </c>
    </row>
    <row r="16" spans="4:56" ht="27" customHeight="1" thickBot="1" x14ac:dyDescent="0.25">
      <c r="D16" s="115"/>
      <c r="E16" s="145" t="s">
        <v>76</v>
      </c>
      <c r="F16" s="124"/>
      <c r="G16" s="61"/>
      <c r="H16" s="52" t="s">
        <v>18</v>
      </c>
      <c r="I16" s="63"/>
      <c r="J16" s="24"/>
      <c r="K16" s="81"/>
      <c r="L16" s="5"/>
      <c r="M16" s="149">
        <f t="shared" ref="M16:M32" si="0">IF(K12="Roadway - before Milling","N/A",IF(ISBLANK(L16),0, IF(ISBLANK(K16),"Input Design %",ABS(K16-L16))))</f>
        <v>0</v>
      </c>
      <c r="N16" s="81"/>
      <c r="O16" s="5"/>
      <c r="P16" s="149">
        <f t="shared" ref="P16:P32" si="1">IF(N12="Roadway - before Milling","N/A",IF(ISBLANK(O16),0, IF(ISBLANK(N16),"Input Design %",ABS(N16-O16))))</f>
        <v>0</v>
      </c>
      <c r="Q16" s="83"/>
      <c r="R16" s="5"/>
      <c r="S16" s="149">
        <f t="shared" ref="S16:S32" si="2">IF(Q12="Roadway - before Milling","N/A",IF(ISBLANK(R16),0, IF(ISBLANK(Q16),"Input Design %",ABS(Q16-R16))))</f>
        <v>0</v>
      </c>
      <c r="T16" s="82"/>
      <c r="U16" s="5"/>
      <c r="V16" s="149">
        <f t="shared" ref="V16:V32" si="3">IF(T12="Roadway - before Milling","N/A",IF(ISBLANK(U16),0, IF(ISBLANK(T16),"Input Design %",ABS(T16-U16))))</f>
        <v>0</v>
      </c>
      <c r="X16" s="278"/>
      <c r="Y16" s="278"/>
      <c r="Z16" s="278"/>
      <c r="AA16" s="278"/>
      <c r="AB16" s="21"/>
      <c r="AD16" s="21"/>
      <c r="AF16" s="1" t="s">
        <v>26</v>
      </c>
      <c r="AH16" s="84" t="s">
        <v>8</v>
      </c>
      <c r="AI16" s="22" t="s">
        <v>9</v>
      </c>
      <c r="AJ16" s="23" t="s">
        <v>20</v>
      </c>
      <c r="AO16" s="140">
        <f t="shared" ref="AO16:AO32" si="4">IF(M16&gt;$M$12,1,0)+IF(P16&gt;$P$12,1,0)+IF(S16&gt;$S$12,1,0)+IF(V16&gt;$V$12,1,0)</f>
        <v>0</v>
      </c>
    </row>
    <row r="17" spans="4:41" ht="27" customHeight="1" thickTop="1" x14ac:dyDescent="0.2">
      <c r="D17" s="115"/>
      <c r="E17" s="146" t="s">
        <v>76</v>
      </c>
      <c r="F17" s="124"/>
      <c r="G17" s="61"/>
      <c r="H17" s="51" t="s">
        <v>18</v>
      </c>
      <c r="I17" s="63"/>
      <c r="J17" s="24"/>
      <c r="K17" s="81"/>
      <c r="L17" s="5"/>
      <c r="M17" s="149">
        <f t="shared" si="0"/>
        <v>0</v>
      </c>
      <c r="N17" s="81"/>
      <c r="O17" s="5"/>
      <c r="P17" s="149">
        <f t="shared" si="1"/>
        <v>0</v>
      </c>
      <c r="Q17" s="83"/>
      <c r="R17" s="5"/>
      <c r="S17" s="149">
        <f t="shared" si="2"/>
        <v>0</v>
      </c>
      <c r="T17" s="82"/>
      <c r="U17" s="5"/>
      <c r="V17" s="149">
        <f t="shared" si="3"/>
        <v>0</v>
      </c>
      <c r="X17" s="278"/>
      <c r="Y17" s="278"/>
      <c r="Z17" s="278"/>
      <c r="AA17" s="278"/>
      <c r="AB17" s="21"/>
      <c r="AD17" s="21"/>
      <c r="AF17" s="1" t="s">
        <v>38</v>
      </c>
      <c r="AO17" s="140">
        <f t="shared" si="4"/>
        <v>0</v>
      </c>
    </row>
    <row r="18" spans="4:41" ht="27" customHeight="1" x14ac:dyDescent="0.2">
      <c r="D18" s="115"/>
      <c r="E18" s="145" t="s">
        <v>76</v>
      </c>
      <c r="F18" s="124"/>
      <c r="G18" s="61"/>
      <c r="H18" s="51" t="s">
        <v>18</v>
      </c>
      <c r="I18" s="63"/>
      <c r="J18" s="24"/>
      <c r="K18" s="81"/>
      <c r="L18" s="5"/>
      <c r="M18" s="149">
        <f t="shared" si="0"/>
        <v>0</v>
      </c>
      <c r="N18" s="81"/>
      <c r="O18" s="5"/>
      <c r="P18" s="149">
        <f t="shared" si="1"/>
        <v>0</v>
      </c>
      <c r="Q18" s="83"/>
      <c r="R18" s="5"/>
      <c r="S18" s="149">
        <f t="shared" si="2"/>
        <v>0</v>
      </c>
      <c r="T18" s="82"/>
      <c r="U18" s="5"/>
      <c r="V18" s="149">
        <f t="shared" si="3"/>
        <v>0</v>
      </c>
      <c r="Y18" s="18"/>
      <c r="Z18" s="18"/>
      <c r="AB18" s="21"/>
      <c r="AD18" s="21"/>
      <c r="AF18" s="1" t="s">
        <v>43</v>
      </c>
      <c r="AO18" s="140">
        <f t="shared" si="4"/>
        <v>0</v>
      </c>
    </row>
    <row r="19" spans="4:41" ht="27" customHeight="1" x14ac:dyDescent="0.2">
      <c r="D19" s="115"/>
      <c r="E19" s="146" t="s">
        <v>76</v>
      </c>
      <c r="F19" s="124"/>
      <c r="G19" s="61"/>
      <c r="H19" s="51" t="s">
        <v>18</v>
      </c>
      <c r="I19" s="63"/>
      <c r="J19" s="24"/>
      <c r="K19" s="81"/>
      <c r="L19" s="5"/>
      <c r="M19" s="149">
        <f t="shared" si="0"/>
        <v>0</v>
      </c>
      <c r="N19" s="81"/>
      <c r="O19" s="5"/>
      <c r="P19" s="149">
        <f t="shared" si="1"/>
        <v>0</v>
      </c>
      <c r="Q19" s="83"/>
      <c r="R19" s="5"/>
      <c r="S19" s="149">
        <f t="shared" si="2"/>
        <v>0</v>
      </c>
      <c r="T19" s="82"/>
      <c r="U19" s="5"/>
      <c r="V19" s="149">
        <f t="shared" si="3"/>
        <v>0</v>
      </c>
      <c r="Y19" s="18"/>
      <c r="Z19" s="18"/>
      <c r="AB19" s="21"/>
      <c r="AD19" s="21"/>
      <c r="AF19" s="1" t="s">
        <v>44</v>
      </c>
      <c r="AO19" s="140">
        <f t="shared" si="4"/>
        <v>0</v>
      </c>
    </row>
    <row r="20" spans="4:41" ht="27" customHeight="1" x14ac:dyDescent="0.2">
      <c r="D20" s="115"/>
      <c r="E20" s="145" t="s">
        <v>76</v>
      </c>
      <c r="F20" s="124"/>
      <c r="G20" s="61"/>
      <c r="H20" s="51" t="s">
        <v>18</v>
      </c>
      <c r="I20" s="63"/>
      <c r="J20" s="24"/>
      <c r="K20" s="81"/>
      <c r="L20" s="5"/>
      <c r="M20" s="149">
        <f t="shared" si="0"/>
        <v>0</v>
      </c>
      <c r="N20" s="81"/>
      <c r="O20" s="5"/>
      <c r="P20" s="149">
        <f t="shared" si="1"/>
        <v>0</v>
      </c>
      <c r="Q20" s="83"/>
      <c r="R20" s="5"/>
      <c r="S20" s="149">
        <f t="shared" si="2"/>
        <v>0</v>
      </c>
      <c r="T20" s="82"/>
      <c r="U20" s="5"/>
      <c r="V20" s="149">
        <f t="shared" si="3"/>
        <v>0</v>
      </c>
      <c r="Y20" s="18"/>
      <c r="Z20" s="18"/>
      <c r="AB20" s="21"/>
      <c r="AD20" s="21"/>
      <c r="AF20" s="1" t="s">
        <v>45</v>
      </c>
      <c r="AO20" s="140">
        <f t="shared" si="4"/>
        <v>0</v>
      </c>
    </row>
    <row r="21" spans="4:41" ht="27" customHeight="1" x14ac:dyDescent="0.2">
      <c r="D21" s="115"/>
      <c r="E21" s="146" t="s">
        <v>76</v>
      </c>
      <c r="F21" s="124"/>
      <c r="G21" s="61"/>
      <c r="H21" s="51" t="s">
        <v>18</v>
      </c>
      <c r="I21" s="63"/>
      <c r="J21" s="24"/>
      <c r="K21" s="81"/>
      <c r="L21" s="5"/>
      <c r="M21" s="149">
        <f t="shared" si="0"/>
        <v>0</v>
      </c>
      <c r="N21" s="81"/>
      <c r="O21" s="5"/>
      <c r="P21" s="149">
        <f t="shared" si="1"/>
        <v>0</v>
      </c>
      <c r="Q21" s="81"/>
      <c r="R21" s="5"/>
      <c r="S21" s="149">
        <f t="shared" si="2"/>
        <v>0</v>
      </c>
      <c r="T21" s="82"/>
      <c r="U21" s="5"/>
      <c r="V21" s="149">
        <f t="shared" si="3"/>
        <v>0</v>
      </c>
      <c r="Y21" s="18"/>
      <c r="Z21" s="18"/>
      <c r="AB21" s="21"/>
      <c r="AD21" s="21"/>
      <c r="AF21" s="1" t="s">
        <v>1</v>
      </c>
      <c r="AO21" s="140">
        <f t="shared" si="4"/>
        <v>0</v>
      </c>
    </row>
    <row r="22" spans="4:41" ht="27" customHeight="1" x14ac:dyDescent="0.2">
      <c r="D22" s="115"/>
      <c r="E22" s="145" t="s">
        <v>76</v>
      </c>
      <c r="F22" s="124"/>
      <c r="G22" s="61"/>
      <c r="H22" s="51" t="s">
        <v>18</v>
      </c>
      <c r="I22" s="63"/>
      <c r="J22" s="24"/>
      <c r="K22" s="81"/>
      <c r="L22" s="5"/>
      <c r="M22" s="149">
        <f t="shared" si="0"/>
        <v>0</v>
      </c>
      <c r="N22" s="81"/>
      <c r="O22" s="5"/>
      <c r="P22" s="149">
        <f t="shared" si="1"/>
        <v>0</v>
      </c>
      <c r="Q22" s="81"/>
      <c r="R22" s="5"/>
      <c r="S22" s="149">
        <f t="shared" si="2"/>
        <v>0</v>
      </c>
      <c r="T22" s="82"/>
      <c r="U22" s="5"/>
      <c r="V22" s="149">
        <f t="shared" si="3"/>
        <v>0</v>
      </c>
      <c r="Y22" s="18"/>
      <c r="Z22" s="18"/>
      <c r="AB22" s="21"/>
      <c r="AD22" s="21"/>
      <c r="AF22" s="1" t="s">
        <v>2</v>
      </c>
      <c r="AO22" s="140">
        <f t="shared" si="4"/>
        <v>0</v>
      </c>
    </row>
    <row r="23" spans="4:41" ht="27" customHeight="1" x14ac:dyDescent="0.2">
      <c r="D23" s="115"/>
      <c r="E23" s="146" t="s">
        <v>76</v>
      </c>
      <c r="F23" s="124"/>
      <c r="G23" s="61"/>
      <c r="H23" s="51" t="s">
        <v>18</v>
      </c>
      <c r="I23" s="63"/>
      <c r="J23" s="24"/>
      <c r="K23" s="81"/>
      <c r="L23" s="5"/>
      <c r="M23" s="149">
        <f t="shared" si="0"/>
        <v>0</v>
      </c>
      <c r="N23" s="81"/>
      <c r="O23" s="5"/>
      <c r="P23" s="149">
        <f t="shared" si="1"/>
        <v>0</v>
      </c>
      <c r="Q23" s="81"/>
      <c r="R23" s="5"/>
      <c r="S23" s="149">
        <f t="shared" si="2"/>
        <v>0</v>
      </c>
      <c r="T23" s="82"/>
      <c r="U23" s="5"/>
      <c r="V23" s="149">
        <f t="shared" si="3"/>
        <v>0</v>
      </c>
      <c r="Y23" s="18"/>
      <c r="Z23" s="18"/>
      <c r="AB23" s="21"/>
      <c r="AD23" s="21"/>
      <c r="AO23" s="140">
        <f t="shared" si="4"/>
        <v>0</v>
      </c>
    </row>
    <row r="24" spans="4:41" ht="27" customHeight="1" x14ac:dyDescent="0.2">
      <c r="D24" s="115"/>
      <c r="E24" s="145" t="s">
        <v>76</v>
      </c>
      <c r="F24" s="124"/>
      <c r="G24" s="61"/>
      <c r="H24" s="51" t="s">
        <v>18</v>
      </c>
      <c r="I24" s="63"/>
      <c r="J24" s="24"/>
      <c r="K24" s="81"/>
      <c r="L24" s="5"/>
      <c r="M24" s="149">
        <f t="shared" si="0"/>
        <v>0</v>
      </c>
      <c r="N24" s="81"/>
      <c r="O24" s="5"/>
      <c r="P24" s="149">
        <f t="shared" si="1"/>
        <v>0</v>
      </c>
      <c r="Q24" s="82"/>
      <c r="R24" s="5"/>
      <c r="S24" s="149">
        <f t="shared" si="2"/>
        <v>0</v>
      </c>
      <c r="T24" s="82"/>
      <c r="U24" s="5"/>
      <c r="V24" s="149">
        <f t="shared" si="3"/>
        <v>0</v>
      </c>
      <c r="Y24" s="18"/>
      <c r="Z24" s="18"/>
      <c r="AB24" s="21"/>
      <c r="AD24" s="21"/>
      <c r="AF24" s="1" t="s">
        <v>39</v>
      </c>
      <c r="AO24" s="140">
        <f t="shared" si="4"/>
        <v>0</v>
      </c>
    </row>
    <row r="25" spans="4:41" ht="27" customHeight="1" x14ac:dyDescent="0.2">
      <c r="D25" s="115"/>
      <c r="E25" s="146" t="s">
        <v>76</v>
      </c>
      <c r="F25" s="124"/>
      <c r="G25" s="61"/>
      <c r="H25" s="51" t="s">
        <v>18</v>
      </c>
      <c r="I25" s="63"/>
      <c r="J25" s="24"/>
      <c r="K25" s="81"/>
      <c r="L25" s="5"/>
      <c r="M25" s="149">
        <f t="shared" si="0"/>
        <v>0</v>
      </c>
      <c r="N25" s="81"/>
      <c r="O25" s="5"/>
      <c r="P25" s="149">
        <f t="shared" si="1"/>
        <v>0</v>
      </c>
      <c r="Q25" s="82"/>
      <c r="R25" s="5"/>
      <c r="S25" s="149">
        <f t="shared" si="2"/>
        <v>0</v>
      </c>
      <c r="T25" s="82"/>
      <c r="U25" s="5"/>
      <c r="V25" s="149">
        <f t="shared" si="3"/>
        <v>0</v>
      </c>
      <c r="Y25" s="18"/>
      <c r="Z25" s="18"/>
      <c r="AB25" s="21"/>
      <c r="AD25" s="21"/>
      <c r="AF25" s="1" t="s">
        <v>30</v>
      </c>
      <c r="AO25" s="140">
        <f t="shared" si="4"/>
        <v>0</v>
      </c>
    </row>
    <row r="26" spans="4:41" ht="27" customHeight="1" x14ac:dyDescent="0.2">
      <c r="D26" s="115"/>
      <c r="E26" s="145" t="s">
        <v>76</v>
      </c>
      <c r="F26" s="124"/>
      <c r="G26" s="61"/>
      <c r="H26" s="51" t="s">
        <v>18</v>
      </c>
      <c r="I26" s="63"/>
      <c r="J26" s="24"/>
      <c r="K26" s="81"/>
      <c r="L26" s="5"/>
      <c r="M26" s="149">
        <f t="shared" si="0"/>
        <v>0</v>
      </c>
      <c r="N26" s="81"/>
      <c r="O26" s="5"/>
      <c r="P26" s="149">
        <f t="shared" si="1"/>
        <v>0</v>
      </c>
      <c r="Q26" s="82"/>
      <c r="R26" s="5"/>
      <c r="S26" s="149">
        <f t="shared" si="2"/>
        <v>0</v>
      </c>
      <c r="T26" s="82"/>
      <c r="U26" s="5"/>
      <c r="V26" s="149">
        <f t="shared" si="3"/>
        <v>0</v>
      </c>
      <c r="Y26" s="18"/>
      <c r="Z26" s="18"/>
      <c r="AB26" s="21"/>
      <c r="AD26" s="21"/>
      <c r="AF26" s="1" t="s">
        <v>31</v>
      </c>
      <c r="AO26" s="140">
        <f t="shared" si="4"/>
        <v>0</v>
      </c>
    </row>
    <row r="27" spans="4:41" ht="27" customHeight="1" x14ac:dyDescent="0.2">
      <c r="D27" s="115"/>
      <c r="E27" s="144" t="s">
        <v>76</v>
      </c>
      <c r="F27" s="124"/>
      <c r="G27" s="61"/>
      <c r="H27" s="51" t="s">
        <v>18</v>
      </c>
      <c r="I27" s="63"/>
      <c r="J27" s="24"/>
      <c r="K27" s="81"/>
      <c r="L27" s="5"/>
      <c r="M27" s="149">
        <f t="shared" si="0"/>
        <v>0</v>
      </c>
      <c r="N27" s="81"/>
      <c r="O27" s="5"/>
      <c r="P27" s="149">
        <f t="shared" si="1"/>
        <v>0</v>
      </c>
      <c r="Q27" s="82"/>
      <c r="R27" s="5"/>
      <c r="S27" s="149">
        <f t="shared" si="2"/>
        <v>0</v>
      </c>
      <c r="T27" s="82"/>
      <c r="U27" s="5"/>
      <c r="V27" s="149">
        <f t="shared" si="3"/>
        <v>0</v>
      </c>
      <c r="Y27" s="18"/>
      <c r="Z27" s="18"/>
      <c r="AB27" s="21"/>
      <c r="AD27" s="21"/>
      <c r="AF27" s="1" t="s">
        <v>64</v>
      </c>
      <c r="AO27" s="140">
        <f t="shared" si="4"/>
        <v>0</v>
      </c>
    </row>
    <row r="28" spans="4:41" ht="27" customHeight="1" x14ac:dyDescent="0.2">
      <c r="D28" s="115"/>
      <c r="E28" s="146" t="s">
        <v>76</v>
      </c>
      <c r="F28" s="124"/>
      <c r="G28" s="61"/>
      <c r="H28" s="51" t="s">
        <v>18</v>
      </c>
      <c r="I28" s="63"/>
      <c r="J28" s="24"/>
      <c r="K28" s="81"/>
      <c r="L28" s="5"/>
      <c r="M28" s="149">
        <f t="shared" si="0"/>
        <v>0</v>
      </c>
      <c r="N28" s="81"/>
      <c r="O28" s="5"/>
      <c r="P28" s="149">
        <f t="shared" si="1"/>
        <v>0</v>
      </c>
      <c r="Q28" s="82"/>
      <c r="R28" s="5"/>
      <c r="S28" s="149">
        <f t="shared" si="2"/>
        <v>0</v>
      </c>
      <c r="T28" s="82"/>
      <c r="U28" s="5"/>
      <c r="V28" s="149">
        <f t="shared" si="3"/>
        <v>0</v>
      </c>
      <c r="Y28" s="18"/>
      <c r="Z28" s="18"/>
      <c r="AB28" s="21"/>
      <c r="AD28" s="21"/>
      <c r="AF28" s="1" t="s">
        <v>65</v>
      </c>
      <c r="AO28" s="140">
        <f t="shared" si="4"/>
        <v>0</v>
      </c>
    </row>
    <row r="29" spans="4:41" ht="27" customHeight="1" x14ac:dyDescent="0.2">
      <c r="D29" s="115"/>
      <c r="E29" s="146" t="s">
        <v>76</v>
      </c>
      <c r="F29" s="124"/>
      <c r="G29" s="61"/>
      <c r="H29" s="51" t="s">
        <v>18</v>
      </c>
      <c r="I29" s="63"/>
      <c r="J29" s="24"/>
      <c r="K29" s="81"/>
      <c r="L29" s="5"/>
      <c r="M29" s="149">
        <f t="shared" si="0"/>
        <v>0</v>
      </c>
      <c r="N29" s="81"/>
      <c r="O29" s="5"/>
      <c r="P29" s="149">
        <f t="shared" si="1"/>
        <v>0</v>
      </c>
      <c r="Q29" s="82"/>
      <c r="R29" s="5"/>
      <c r="S29" s="149">
        <f t="shared" si="2"/>
        <v>0</v>
      </c>
      <c r="T29" s="82"/>
      <c r="U29" s="5"/>
      <c r="V29" s="149">
        <f t="shared" si="3"/>
        <v>0</v>
      </c>
      <c r="Y29" s="18"/>
      <c r="Z29" s="18"/>
      <c r="AB29" s="21"/>
      <c r="AD29" s="21"/>
      <c r="AF29" s="1" t="s">
        <v>69</v>
      </c>
      <c r="AO29" s="140">
        <f t="shared" si="4"/>
        <v>0</v>
      </c>
    </row>
    <row r="30" spans="4:41" ht="27" customHeight="1" x14ac:dyDescent="0.2">
      <c r="D30" s="115"/>
      <c r="E30" s="146" t="s">
        <v>76</v>
      </c>
      <c r="F30" s="124"/>
      <c r="G30" s="61"/>
      <c r="H30" s="51" t="s">
        <v>18</v>
      </c>
      <c r="I30" s="63"/>
      <c r="J30" s="24"/>
      <c r="K30" s="81"/>
      <c r="L30" s="5"/>
      <c r="M30" s="149">
        <f t="shared" si="0"/>
        <v>0</v>
      </c>
      <c r="N30" s="82"/>
      <c r="O30" s="5"/>
      <c r="P30" s="149">
        <f t="shared" si="1"/>
        <v>0</v>
      </c>
      <c r="Q30" s="82"/>
      <c r="R30" s="5"/>
      <c r="S30" s="149">
        <f t="shared" si="2"/>
        <v>0</v>
      </c>
      <c r="T30" s="82"/>
      <c r="U30" s="5"/>
      <c r="V30" s="149">
        <f t="shared" si="3"/>
        <v>0</v>
      </c>
      <c r="Y30" s="18"/>
      <c r="Z30" s="18"/>
      <c r="AB30" s="21"/>
      <c r="AD30" s="21"/>
      <c r="AF30" s="1" t="s">
        <v>70</v>
      </c>
      <c r="AO30" s="140">
        <f t="shared" si="4"/>
        <v>0</v>
      </c>
    </row>
    <row r="31" spans="4:41" ht="27" customHeight="1" x14ac:dyDescent="0.2">
      <c r="D31" s="115"/>
      <c r="E31" s="146" t="s">
        <v>76</v>
      </c>
      <c r="F31" s="124"/>
      <c r="G31" s="61"/>
      <c r="H31" s="51" t="s">
        <v>18</v>
      </c>
      <c r="I31" s="63"/>
      <c r="J31" s="24"/>
      <c r="K31" s="81"/>
      <c r="L31" s="5"/>
      <c r="M31" s="149">
        <f t="shared" si="0"/>
        <v>0</v>
      </c>
      <c r="N31" s="82"/>
      <c r="O31" s="5"/>
      <c r="P31" s="149">
        <f t="shared" si="1"/>
        <v>0</v>
      </c>
      <c r="Q31" s="82"/>
      <c r="R31" s="5"/>
      <c r="S31" s="149">
        <f t="shared" si="2"/>
        <v>0</v>
      </c>
      <c r="T31" s="82"/>
      <c r="U31" s="5"/>
      <c r="V31" s="149">
        <f t="shared" si="3"/>
        <v>0</v>
      </c>
      <c r="Y31" s="18"/>
      <c r="Z31" s="18"/>
      <c r="AB31" s="21"/>
      <c r="AD31" s="21"/>
      <c r="AF31" s="1" t="s">
        <v>66</v>
      </c>
      <c r="AO31" s="140">
        <f t="shared" si="4"/>
        <v>0</v>
      </c>
    </row>
    <row r="32" spans="4:41" ht="27" customHeight="1" x14ac:dyDescent="0.2">
      <c r="D32" s="115"/>
      <c r="E32" s="146" t="s">
        <v>76</v>
      </c>
      <c r="F32" s="124"/>
      <c r="G32" s="61"/>
      <c r="H32" s="51" t="s">
        <v>18</v>
      </c>
      <c r="I32" s="63"/>
      <c r="J32" s="24"/>
      <c r="K32" s="81"/>
      <c r="L32" s="5"/>
      <c r="M32" s="149">
        <f t="shared" si="0"/>
        <v>0</v>
      </c>
      <c r="N32" s="82"/>
      <c r="O32" s="5"/>
      <c r="P32" s="149">
        <f t="shared" si="1"/>
        <v>0</v>
      </c>
      <c r="Q32" s="82"/>
      <c r="R32" s="5"/>
      <c r="S32" s="149">
        <f t="shared" si="2"/>
        <v>0</v>
      </c>
      <c r="T32" s="82"/>
      <c r="U32" s="5"/>
      <c r="V32" s="149">
        <f t="shared" si="3"/>
        <v>0</v>
      </c>
      <c r="Y32" s="18"/>
      <c r="Z32" s="18"/>
      <c r="AB32" s="21"/>
      <c r="AD32" s="21"/>
      <c r="AF32" s="1" t="s">
        <v>67</v>
      </c>
      <c r="AO32" s="140">
        <f t="shared" si="4"/>
        <v>0</v>
      </c>
    </row>
    <row r="33" spans="4:41" ht="7.5" customHeight="1" x14ac:dyDescent="0.2">
      <c r="D33" s="268"/>
      <c r="E33" s="268"/>
      <c r="F33" s="268"/>
      <c r="G33" s="7"/>
      <c r="H33" s="7"/>
      <c r="I33" s="7"/>
      <c r="J33" s="7"/>
      <c r="K33" s="7"/>
      <c r="L33" s="7"/>
      <c r="M33" s="7"/>
      <c r="N33" s="7"/>
      <c r="O33" s="303" t="s">
        <v>50</v>
      </c>
      <c r="P33" s="303"/>
      <c r="Q33" s="303"/>
      <c r="R33" s="303"/>
      <c r="S33" s="7"/>
      <c r="T33" s="7"/>
      <c r="U33" s="7"/>
      <c r="V33" s="10"/>
      <c r="AF33" s="1" t="s">
        <v>68</v>
      </c>
    </row>
    <row r="34" spans="4:41" ht="18" customHeight="1" x14ac:dyDescent="0.25">
      <c r="D34" s="100" t="s">
        <v>10</v>
      </c>
      <c r="E34" s="8"/>
      <c r="F34" s="8"/>
      <c r="G34" s="269"/>
      <c r="H34" s="269"/>
      <c r="I34" s="269"/>
      <c r="J34" s="269"/>
      <c r="K34" s="269"/>
      <c r="L34" s="269"/>
      <c r="M34" s="28"/>
      <c r="N34" s="78"/>
      <c r="O34" s="304"/>
      <c r="P34" s="304"/>
      <c r="Q34" s="304"/>
      <c r="R34" s="304"/>
      <c r="S34" s="255"/>
      <c r="T34" s="255"/>
      <c r="U34" s="255"/>
      <c r="V34" s="255"/>
      <c r="AF34" s="1" t="s">
        <v>77</v>
      </c>
      <c r="AO34" s="1">
        <f>SUM(AO15:AO33)</f>
        <v>0</v>
      </c>
    </row>
    <row r="35" spans="4:41" ht="6" customHeight="1" x14ac:dyDescent="0.2">
      <c r="D35" s="293" t="s">
        <v>13</v>
      </c>
      <c r="G35" s="294" t="s">
        <v>11</v>
      </c>
      <c r="H35" s="294"/>
      <c r="I35" s="294"/>
      <c r="J35" s="294"/>
      <c r="K35" s="294"/>
      <c r="L35" s="294"/>
      <c r="M35" s="25"/>
      <c r="N35" s="294" t="s">
        <v>12</v>
      </c>
      <c r="P35" s="256"/>
      <c r="Q35" s="256"/>
      <c r="R35" s="256"/>
      <c r="S35" s="256"/>
      <c r="T35" s="256"/>
      <c r="U35" s="256"/>
      <c r="V35" s="256"/>
      <c r="Z35" s="122"/>
    </row>
    <row r="36" spans="4:41" ht="12" customHeight="1" x14ac:dyDescent="0.2">
      <c r="D36" s="293"/>
      <c r="G36" s="295"/>
      <c r="H36" s="295"/>
      <c r="I36" s="295"/>
      <c r="J36" s="295"/>
      <c r="K36" s="295"/>
      <c r="L36" s="295"/>
      <c r="N36" s="295"/>
      <c r="P36" s="255"/>
      <c r="Q36" s="255"/>
      <c r="R36" s="255"/>
      <c r="S36" s="255"/>
      <c r="T36" s="255"/>
      <c r="U36" s="255"/>
      <c r="V36" s="255"/>
      <c r="Z36" s="122" t="b">
        <f>AND(ISBLANK(S34),V42&lt;&gt;0)</f>
        <v>0</v>
      </c>
    </row>
    <row r="37" spans="4:41" ht="18" customHeight="1" x14ac:dyDescent="0.25">
      <c r="D37" s="12" t="s">
        <v>14</v>
      </c>
      <c r="E37" s="12"/>
      <c r="F37" s="12"/>
      <c r="G37" s="33" t="s">
        <v>15</v>
      </c>
      <c r="H37" s="12"/>
      <c r="I37" s="12" t="s">
        <v>55</v>
      </c>
      <c r="J37" s="12"/>
      <c r="K37" s="12" t="s">
        <v>16</v>
      </c>
      <c r="L37" s="12" t="s">
        <v>56</v>
      </c>
      <c r="M37" s="12"/>
      <c r="N37" s="12" t="s">
        <v>57</v>
      </c>
      <c r="P37" s="254"/>
      <c r="Q37" s="254"/>
      <c r="R37" s="254"/>
      <c r="S37" s="254"/>
      <c r="T37" s="254"/>
      <c r="U37" s="254"/>
      <c r="V37" s="254"/>
      <c r="Z37" s="141" t="b">
        <f>ISBLANK(S34)</f>
        <v>1</v>
      </c>
    </row>
    <row r="38" spans="4:41" ht="18" customHeight="1" x14ac:dyDescent="0.25">
      <c r="D38" s="12"/>
      <c r="E38" s="12"/>
      <c r="F38" s="12"/>
      <c r="G38" s="12"/>
      <c r="H38" s="12"/>
      <c r="I38" s="12" t="s">
        <v>58</v>
      </c>
      <c r="J38" s="12"/>
      <c r="K38" s="12"/>
      <c r="L38" s="12" t="s">
        <v>59</v>
      </c>
      <c r="M38" s="12"/>
      <c r="N38" s="12" t="s">
        <v>60</v>
      </c>
      <c r="P38" s="255"/>
      <c r="Q38" s="255"/>
      <c r="R38" s="255"/>
      <c r="S38" s="255"/>
      <c r="T38" s="255"/>
      <c r="U38" s="255"/>
      <c r="V38" s="255"/>
      <c r="Z38" s="122"/>
    </row>
    <row r="39" spans="4:41" ht="15" customHeight="1" x14ac:dyDescent="0.25">
      <c r="D39" s="59" t="s">
        <v>46</v>
      </c>
      <c r="E39" s="59"/>
      <c r="F39" s="12"/>
      <c r="G39" s="12"/>
      <c r="H39" s="12"/>
      <c r="I39" s="12"/>
      <c r="J39" s="12"/>
      <c r="K39" s="12"/>
      <c r="L39" s="12"/>
      <c r="M39" s="12"/>
      <c r="N39" s="12"/>
      <c r="P39" s="273"/>
      <c r="Q39" s="273"/>
      <c r="R39" s="273"/>
      <c r="S39" s="273"/>
      <c r="T39" s="273"/>
      <c r="U39" s="273"/>
      <c r="V39" s="273"/>
    </row>
    <row r="40" spans="4:41" ht="15" customHeight="1" x14ac:dyDescent="0.25">
      <c r="D40" s="12" t="s">
        <v>49</v>
      </c>
      <c r="E40" s="12"/>
      <c r="F40" s="59"/>
      <c r="G40" s="59"/>
      <c r="H40" s="59"/>
      <c r="I40" s="59"/>
      <c r="J40" s="59"/>
      <c r="K40" s="59"/>
      <c r="L40" s="59"/>
      <c r="M40" s="59"/>
      <c r="N40" s="59"/>
      <c r="P40" s="274"/>
      <c r="Q40" s="274"/>
      <c r="R40" s="274"/>
      <c r="S40" s="274"/>
      <c r="T40" s="274"/>
      <c r="U40" s="274"/>
      <c r="V40" s="274"/>
    </row>
    <row r="41" spans="4:41" ht="14.45" customHeight="1" x14ac:dyDescent="0.25">
      <c r="D41" s="70" t="s">
        <v>47</v>
      </c>
      <c r="E41" s="12" t="s">
        <v>61</v>
      </c>
      <c r="F41" s="12"/>
      <c r="G41" s="59"/>
      <c r="H41" s="59"/>
      <c r="I41" s="59"/>
      <c r="P41" s="99"/>
      <c r="Q41" s="99"/>
      <c r="R41" s="99"/>
      <c r="S41" s="99"/>
      <c r="T41" s="99"/>
      <c r="U41" s="99"/>
      <c r="V41" s="99"/>
    </row>
    <row r="42" spans="4:41" ht="14.45" customHeight="1" x14ac:dyDescent="0.25">
      <c r="D42" s="12"/>
      <c r="E42" s="12"/>
      <c r="F42" s="12" t="s">
        <v>48</v>
      </c>
      <c r="G42" s="12"/>
      <c r="H42" s="12"/>
      <c r="I42" s="12"/>
      <c r="P42" s="66"/>
      <c r="Q42" s="66"/>
      <c r="R42" s="66"/>
      <c r="S42" s="66"/>
      <c r="T42" s="275" t="s">
        <v>74</v>
      </c>
      <c r="U42" s="275"/>
      <c r="V42" s="301">
        <f>+$AO$34</f>
        <v>0</v>
      </c>
    </row>
    <row r="43" spans="4:41" ht="14.45" customHeight="1" x14ac:dyDescent="0.25">
      <c r="D43" s="12"/>
      <c r="E43" s="12"/>
      <c r="F43" s="12" t="s">
        <v>53</v>
      </c>
      <c r="G43" s="12"/>
      <c r="H43" s="12"/>
      <c r="I43" s="12"/>
      <c r="P43" s="272" t="str">
        <f>IF(SUM(X11:AA12)&gt;0,"ERRORS ON REPORT - Review/Revise, or provide Explanation"," ")</f>
        <v xml:space="preserve"> </v>
      </c>
      <c r="Q43" s="272"/>
      <c r="R43" s="272"/>
      <c r="S43" s="272"/>
      <c r="T43" s="275"/>
      <c r="U43" s="275"/>
      <c r="V43" s="302"/>
    </row>
    <row r="44" spans="4:41" ht="14.45" customHeight="1" x14ac:dyDescent="0.25">
      <c r="D44" s="70" t="s">
        <v>63</v>
      </c>
      <c r="E44" s="12" t="s">
        <v>72</v>
      </c>
      <c r="F44" s="12"/>
      <c r="G44" s="12"/>
      <c r="H44" s="12"/>
      <c r="I44" s="12"/>
      <c r="P44" s="272"/>
      <c r="Q44" s="272"/>
      <c r="R44" s="272"/>
      <c r="S44" s="272"/>
      <c r="T44" s="171"/>
      <c r="U44" s="171"/>
      <c r="V44" s="66"/>
    </row>
    <row r="45" spans="4:41" ht="24.75" customHeight="1" x14ac:dyDescent="0.25">
      <c r="D45" s="147" t="s">
        <v>83</v>
      </c>
      <c r="M45" s="271" t="str">
        <f>IF($Q$4="QC", "CEI to Review Report &amp; Initial w/Date ________________     ____/____/20___","")</f>
        <v/>
      </c>
      <c r="N45" s="271"/>
      <c r="O45" s="271"/>
      <c r="P45" s="271"/>
      <c r="Q45" s="271"/>
      <c r="R45" s="271"/>
      <c r="S45" s="9" t="s">
        <v>17</v>
      </c>
      <c r="T45" s="78"/>
      <c r="U45" s="9" t="s">
        <v>18</v>
      </c>
      <c r="V45" s="78"/>
    </row>
    <row r="46" spans="4:41" x14ac:dyDescent="0.2">
      <c r="T46" s="9"/>
    </row>
    <row r="47" spans="4:41" x14ac:dyDescent="0.2">
      <c r="T47" s="9"/>
    </row>
  </sheetData>
  <sheetProtection algorithmName="SHA-512" hashValue="rLaOJB6c/SlHbUxqA5Zgk8vqhpdyjIRWrv1k/WHAvTmfZ3/mIWm7jWmtEbRaIIrGOwICZDcFTuMdSe8Tr9amYQ==" saltValue="RTBvZ1RgC7YnXFOXoGcueQ==" spinCount="100000" sheet="1" selectLockedCells="1"/>
  <dataConsolidate/>
  <mergeCells count="57">
    <mergeCell ref="G10:G13"/>
    <mergeCell ref="H10:I13"/>
    <mergeCell ref="N10:P10"/>
    <mergeCell ref="X12:X13"/>
    <mergeCell ref="Y12:Y13"/>
    <mergeCell ref="AH14:AI14"/>
    <mergeCell ref="AH15:AI15"/>
    <mergeCell ref="O33:R34"/>
    <mergeCell ref="S34:V34"/>
    <mergeCell ref="P37:V38"/>
    <mergeCell ref="D1:V1"/>
    <mergeCell ref="D2:V2"/>
    <mergeCell ref="D35:D36"/>
    <mergeCell ref="G35:L36"/>
    <mergeCell ref="N35:N36"/>
    <mergeCell ref="N4:O4"/>
    <mergeCell ref="D33:F33"/>
    <mergeCell ref="G34:L34"/>
    <mergeCell ref="P35:V36"/>
    <mergeCell ref="T12:U12"/>
    <mergeCell ref="T10:V10"/>
    <mergeCell ref="K12:L12"/>
    <mergeCell ref="N12:O12"/>
    <mergeCell ref="Q12:R12"/>
    <mergeCell ref="D10:F13"/>
    <mergeCell ref="Q10:S10"/>
    <mergeCell ref="D6:F6"/>
    <mergeCell ref="G6:I6"/>
    <mergeCell ref="K6:M6"/>
    <mergeCell ref="P8:Q8"/>
    <mergeCell ref="D8:E8"/>
    <mergeCell ref="F8:J8"/>
    <mergeCell ref="L8:M8"/>
    <mergeCell ref="J10:J13"/>
    <mergeCell ref="K9:M9"/>
    <mergeCell ref="N9:P9"/>
    <mergeCell ref="S6:T6"/>
    <mergeCell ref="AG8:AH8"/>
    <mergeCell ref="AH13:AJ13"/>
    <mergeCell ref="X15:X17"/>
    <mergeCell ref="Y15:Y17"/>
    <mergeCell ref="Z15:Z17"/>
    <mergeCell ref="Z12:Z13"/>
    <mergeCell ref="AA12:AA13"/>
    <mergeCell ref="AA15:AA17"/>
    <mergeCell ref="M45:R45"/>
    <mergeCell ref="P43:S44"/>
    <mergeCell ref="P39:V40"/>
    <mergeCell ref="T42:U43"/>
    <mergeCell ref="Q9:S9"/>
    <mergeCell ref="T9:V9"/>
    <mergeCell ref="K11:M11"/>
    <mergeCell ref="N11:P11"/>
    <mergeCell ref="Q11:S11"/>
    <mergeCell ref="T11:V11"/>
    <mergeCell ref="K10:M10"/>
    <mergeCell ref="V42:V43"/>
  </mergeCells>
  <conditionalFormatting sqref="T15:U32 Q15:R32 N15:O32 K15:L32">
    <cfRule type="containsText" dxfId="50" priority="99" stopIfTrue="1" operator="containsText" text="match existing">
      <formula>NOT(ISERROR(SEARCH("match existing",K15)))</formula>
    </cfRule>
  </conditionalFormatting>
  <conditionalFormatting sqref="T15:U32 Q15:R32 N15:O32 K15:L32">
    <cfRule type="containsText" dxfId="49" priority="98" stopIfTrue="1" operator="containsText" text="me">
      <formula>NOT(ISERROR(SEARCH("me",K15)))</formula>
    </cfRule>
  </conditionalFormatting>
  <conditionalFormatting sqref="N4">
    <cfRule type="expression" dxfId="48" priority="95" stopIfTrue="1">
      <formula>+ISBLANK($N$4)</formula>
    </cfRule>
  </conditionalFormatting>
  <conditionalFormatting sqref="V6">
    <cfRule type="expression" dxfId="47" priority="88">
      <formula>+ISBLANK($V$6)</formula>
    </cfRule>
  </conditionalFormatting>
  <conditionalFormatting sqref="G6">
    <cfRule type="expression" dxfId="46" priority="84">
      <formula>+ISBLANK($H$6)</formula>
    </cfRule>
  </conditionalFormatting>
  <conditionalFormatting sqref="K6">
    <cfRule type="expression" dxfId="45" priority="83" stopIfTrue="1">
      <formula>+ISBLANK($K$6)</formula>
    </cfRule>
  </conditionalFormatting>
  <conditionalFormatting sqref="Q4">
    <cfRule type="expression" dxfId="44" priority="107" stopIfTrue="1">
      <formula>+ISBLANK($N$4)</formula>
    </cfRule>
  </conditionalFormatting>
  <conditionalFormatting sqref="G34:L34">
    <cfRule type="expression" dxfId="43" priority="80" stopIfTrue="1">
      <formula>+ISBLANK($G$34)</formula>
    </cfRule>
  </conditionalFormatting>
  <conditionalFormatting sqref="N34">
    <cfRule type="expression" dxfId="42" priority="77">
      <formula>+ISBLANK($N$34)</formula>
    </cfRule>
  </conditionalFormatting>
  <conditionalFormatting sqref="O6">
    <cfRule type="expression" dxfId="41" priority="75">
      <formula>+ISBLANK(O6)</formula>
    </cfRule>
  </conditionalFormatting>
  <conditionalFormatting sqref="Q6">
    <cfRule type="expression" dxfId="40" priority="74">
      <formula>+ISBLANK($Q$6)</formula>
    </cfRule>
  </conditionalFormatting>
  <conditionalFormatting sqref="S6">
    <cfRule type="expression" dxfId="39" priority="73">
      <formula>+ISBLANK($S$6)</formula>
    </cfRule>
  </conditionalFormatting>
  <conditionalFormatting sqref="N8">
    <cfRule type="expression" dxfId="38" priority="72" stopIfTrue="1">
      <formula>+ISBLANK($N$8)</formula>
    </cfRule>
  </conditionalFormatting>
  <conditionalFormatting sqref="O8">
    <cfRule type="expression" dxfId="37" priority="70">
      <formula>+ISBLANK(O8)</formula>
    </cfRule>
  </conditionalFormatting>
  <conditionalFormatting sqref="T45">
    <cfRule type="expression" dxfId="36" priority="68">
      <formula>+ISBLANK(T45)</formula>
    </cfRule>
  </conditionalFormatting>
  <conditionalFormatting sqref="V45">
    <cfRule type="expression" dxfId="35" priority="67">
      <formula>+ISBLANK(V45)</formula>
    </cfRule>
  </conditionalFormatting>
  <conditionalFormatting sqref="K10:M10">
    <cfRule type="expression" dxfId="34" priority="66">
      <formula>+ISBLANK($K$10)</formula>
    </cfRule>
  </conditionalFormatting>
  <conditionalFormatting sqref="N10:P10">
    <cfRule type="expression" dxfId="33" priority="65">
      <formula>+ISBLANK($N$10)</formula>
    </cfRule>
  </conditionalFormatting>
  <conditionalFormatting sqref="Q10:S10">
    <cfRule type="expression" dxfId="32" priority="64" stopIfTrue="1">
      <formula>+ISBLANK($Q$10)</formula>
    </cfRule>
  </conditionalFormatting>
  <conditionalFormatting sqref="T10:V10">
    <cfRule type="expression" dxfId="31" priority="63">
      <formula>+ISBLANK($T$10)</formula>
    </cfRule>
  </conditionalFormatting>
  <conditionalFormatting sqref="AJ14">
    <cfRule type="expression" dxfId="30" priority="62">
      <formula>+ISBLANK($P$12)</formula>
    </cfRule>
  </conditionalFormatting>
  <conditionalFormatting sqref="AH13:AJ13">
    <cfRule type="expression" dxfId="29" priority="61">
      <formula>+ISBLANK($T$10)</formula>
    </cfRule>
  </conditionalFormatting>
  <conditionalFormatting sqref="AJ15">
    <cfRule type="expression" dxfId="28" priority="60">
      <formula>+ISBLANK($P$12)</formula>
    </cfRule>
  </conditionalFormatting>
  <conditionalFormatting sqref="V42:V43">
    <cfRule type="cellIs" dxfId="27" priority="59" operator="greaterThan">
      <formula>0</formula>
    </cfRule>
  </conditionalFormatting>
  <conditionalFormatting sqref="S34 P35 P37">
    <cfRule type="expression" dxfId="26" priority="57">
      <formula>AND($Z$36=TRUE,$Z$37=TRUE)</formula>
    </cfRule>
  </conditionalFormatting>
  <conditionalFormatting sqref="M12">
    <cfRule type="expression" dxfId="25" priority="43" stopIfTrue="1">
      <formula>M12=" "</formula>
    </cfRule>
  </conditionalFormatting>
  <conditionalFormatting sqref="M12">
    <cfRule type="containsText" dxfId="24" priority="42" operator="containsText" text="Input Tolerance">
      <formula>NOT(ISERROR(SEARCH("Input Tolerance",M12)))</formula>
    </cfRule>
  </conditionalFormatting>
  <conditionalFormatting sqref="M15:M32">
    <cfRule type="containsText" dxfId="23" priority="39" stopIfTrue="1" operator="containsText" text="Input Design">
      <formula>NOT(ISERROR(SEARCH("Input Design",M15)))</formula>
    </cfRule>
  </conditionalFormatting>
  <conditionalFormatting sqref="P12">
    <cfRule type="expression" dxfId="22" priority="38" stopIfTrue="1">
      <formula>P12=" "</formula>
    </cfRule>
  </conditionalFormatting>
  <conditionalFormatting sqref="P12">
    <cfRule type="containsText" dxfId="21" priority="37" operator="containsText" text="Input Tolerance">
      <formula>NOT(ISERROR(SEARCH("Input Tolerance",P12)))</formula>
    </cfRule>
  </conditionalFormatting>
  <conditionalFormatting sqref="S12">
    <cfRule type="expression" dxfId="20" priority="36" stopIfTrue="1">
      <formula>S12=" "</formula>
    </cfRule>
  </conditionalFormatting>
  <conditionalFormatting sqref="S12">
    <cfRule type="containsText" dxfId="19" priority="35" operator="containsText" text="Input Tolerance">
      <formula>NOT(ISERROR(SEARCH("Input Tolerance",S12)))</formula>
    </cfRule>
  </conditionalFormatting>
  <conditionalFormatting sqref="V12">
    <cfRule type="expression" dxfId="18" priority="34" stopIfTrue="1">
      <formula>V12=" "</formula>
    </cfRule>
  </conditionalFormatting>
  <conditionalFormatting sqref="V12">
    <cfRule type="containsText" dxfId="17" priority="33" operator="containsText" text="Input Tolerance">
      <formula>NOT(ISERROR(SEARCH("Input Tolerance",V12)))</formula>
    </cfRule>
  </conditionalFormatting>
  <conditionalFormatting sqref="X12">
    <cfRule type="containsText" dxfId="16" priority="24" operator="containsText" text="Input Tolerance">
      <formula>NOT(ISERROR(SEARCH("Input Tolerance",X12)))</formula>
    </cfRule>
  </conditionalFormatting>
  <conditionalFormatting sqref="AA12">
    <cfRule type="containsText" dxfId="15" priority="18" operator="containsText" text="Input Tolerance">
      <formula>NOT(ISERROR(SEARCH("Input Tolerance",AA12)))</formula>
    </cfRule>
  </conditionalFormatting>
  <conditionalFormatting sqref="Y12">
    <cfRule type="containsText" dxfId="14" priority="16" operator="containsText" text="Input Tolerance">
      <formula>NOT(ISERROR(SEARCH("Input Tolerance",Y12)))</formula>
    </cfRule>
  </conditionalFormatting>
  <conditionalFormatting sqref="Z12">
    <cfRule type="containsText" dxfId="13" priority="14" operator="containsText" text="Input Tolerance">
      <formula>NOT(ISERROR(SEARCH("Input Tolerance",Z12)))</formula>
    </cfRule>
  </conditionalFormatting>
  <conditionalFormatting sqref="P15">
    <cfRule type="containsText" dxfId="12" priority="13" stopIfTrue="1" operator="containsText" text="Input Design">
      <formula>NOT(ISERROR(SEARCH("Input Design",P15)))</formula>
    </cfRule>
  </conditionalFormatting>
  <conditionalFormatting sqref="P16:P32">
    <cfRule type="containsText" dxfId="11" priority="12" stopIfTrue="1" operator="containsText" text="Input Design">
      <formula>NOT(ISERROR(SEARCH("Input Design",P16)))</formula>
    </cfRule>
  </conditionalFormatting>
  <conditionalFormatting sqref="S15:S32">
    <cfRule type="containsText" dxfId="10" priority="11" stopIfTrue="1" operator="containsText" text="Input Design">
      <formula>NOT(ISERROR(SEARCH("Input Design",S15)))</formula>
    </cfRule>
  </conditionalFormatting>
  <conditionalFormatting sqref="V15:V32">
    <cfRule type="cellIs" dxfId="9" priority="3" stopIfTrue="1" operator="greaterThan">
      <formula>$V$12</formula>
    </cfRule>
    <cfRule type="containsText" dxfId="8" priority="10" stopIfTrue="1" operator="containsText" text="Input Design">
      <formula>NOT(ISERROR(SEARCH("Input Design",V15)))</formula>
    </cfRule>
  </conditionalFormatting>
  <conditionalFormatting sqref="K11:M11">
    <cfRule type="expression" dxfId="7" priority="9">
      <formula>+ISBLANK($K$11)</formula>
    </cfRule>
  </conditionalFormatting>
  <conditionalFormatting sqref="N11:P11">
    <cfRule type="expression" dxfId="6" priority="8">
      <formula>+ISBLANK($N$11)</formula>
    </cfRule>
  </conditionalFormatting>
  <conditionalFormatting sqref="Q11:S11">
    <cfRule type="expression" dxfId="5" priority="7">
      <formula>+ISBLANK($Q$11)</formula>
    </cfRule>
  </conditionalFormatting>
  <conditionalFormatting sqref="T11:V11">
    <cfRule type="expression" dxfId="4" priority="6">
      <formula>+ISBLANK($T$11)</formula>
    </cfRule>
  </conditionalFormatting>
  <conditionalFormatting sqref="R8">
    <cfRule type="expression" dxfId="3" priority="5" stopIfTrue="1">
      <formula>+ISBLANK($R$8)</formula>
    </cfRule>
  </conditionalFormatting>
  <conditionalFormatting sqref="S8">
    <cfRule type="expression" dxfId="2" priority="4">
      <formula>+ISBLANK(S8)</formula>
    </cfRule>
  </conditionalFormatting>
  <conditionalFormatting sqref="P39">
    <cfRule type="expression" dxfId="1" priority="2">
      <formula>AND($Z$36=TRUE,$Z$37=TRUE)</formula>
    </cfRule>
  </conditionalFormatting>
  <conditionalFormatting sqref="P43:S44">
    <cfRule type="containsText" dxfId="0" priority="1" stopIfTrue="1" operator="containsText" text="Errors">
      <formula>NOT(ISERROR(SEARCH("Errors",P43)))</formula>
    </cfRule>
  </conditionalFormatting>
  <dataValidations count="5">
    <dataValidation type="whole" allowBlank="1" showInputMessage="1" showErrorMessage="1" sqref="G15:G32 I15:I32" xr:uid="{00000000-0002-0000-0200-000000000000}">
      <formula1>1</formula1>
      <formula2>6</formula2>
    </dataValidation>
    <dataValidation type="list" allowBlank="1" showInputMessage="1" showErrorMessage="1" sqref="N5:P5 N4" xr:uid="{00000000-0002-0000-0200-000001000000}">
      <formula1>$AF$21:$AF$22</formula1>
    </dataValidation>
    <dataValidation type="list" allowBlank="1" showInputMessage="1" showErrorMessage="1" sqref="K11:V11" xr:uid="{00000000-0002-0000-0200-000002000000}">
      <formula1>$AF$24:$AF$26</formula1>
    </dataValidation>
    <dataValidation type="list" allowBlank="1" showInputMessage="1" showErrorMessage="1" sqref="S6" xr:uid="{00000000-0002-0000-0200-000004000000}">
      <formula1>$AF$8:$AF$10</formula1>
    </dataValidation>
    <dataValidation type="list" allowBlank="1" showInputMessage="1" showErrorMessage="1" sqref="AH13:AJ13 K10:Q10 T10:V10" xr:uid="{00000000-0002-0000-0200-000005000000}">
      <formula1>$AF$27:$AF$34</formula1>
    </dataValidation>
  </dataValidations>
  <printOptions horizontalCentered="1" verticalCentered="1"/>
  <pageMargins left="0" right="0" top="0" bottom="0" header="0.3" footer="0.05"/>
  <pageSetup scale="6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x slope</vt:lpstr>
      <vt:lpstr>x slope  (Milling-Resurfacing)</vt:lpstr>
      <vt:lpstr>'x slope'!Print_Area</vt:lpstr>
      <vt:lpstr>'x slope  (Milling-Resurfacing)'!Print_Area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Alford</dc:creator>
  <cp:lastModifiedBy>Kelli Biandudi</cp:lastModifiedBy>
  <cp:lastPrinted>2018-11-06T18:54:46Z</cp:lastPrinted>
  <dcterms:created xsi:type="dcterms:W3CDTF">2010-09-03T18:13:51Z</dcterms:created>
  <dcterms:modified xsi:type="dcterms:W3CDTF">2018-12-19T19:17:19Z</dcterms:modified>
</cp:coreProperties>
</file>